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Ada\Desktop\"/>
    </mc:Choice>
  </mc:AlternateContent>
  <xr:revisionPtr revIDLastSave="0" documentId="13_ncr:1_{5F3ADB16-5E68-4C3A-A35D-E5A1904B9EC4}" xr6:coauthVersionLast="43" xr6:coauthVersionMax="43" xr10:uidLastSave="{00000000-0000-0000-0000-000000000000}"/>
  <bookViews>
    <workbookView xWindow="-120" yWindow="-120" windowWidth="24240" windowHeight="13140" activeTab="2" xr2:uid="{00000000-000D-0000-FFFF-FFFF00000000}"/>
  </bookViews>
  <sheets>
    <sheet name="Rekapitulácia stavby" sheetId="1" r:id="rId1"/>
    <sheet name="O-01 - Zateplenie jestvuj..." sheetId="2" state="hidden" r:id="rId2"/>
    <sheet name="O-02 - Úprava vnútorných ..." sheetId="3" r:id="rId3"/>
  </sheets>
  <definedNames>
    <definedName name="_xlnm._FilterDatabase" localSheetId="1" hidden="1">'O-01 - Zateplenie jestvuj...'!$C$121:$K$142</definedName>
    <definedName name="_xlnm._FilterDatabase" localSheetId="2" hidden="1">'O-02 - Úprava vnútorných ...'!$C$124:$K$179</definedName>
    <definedName name="_xlnm.Print_Titles" localSheetId="1">'O-01 - Zateplenie jestvuj...'!$121:$121</definedName>
    <definedName name="_xlnm.Print_Titles" localSheetId="2">'O-02 - Úprava vnútorných ...'!$124:$124</definedName>
    <definedName name="_xlnm.Print_Titles" localSheetId="0">'Rekapitulácia stavby'!$92:$92</definedName>
    <definedName name="_xlnm.Print_Area" localSheetId="1">'O-01 - Zateplenie jestvuj...'!$C$109:$K$142</definedName>
    <definedName name="_xlnm.Print_Area" localSheetId="2">'O-02 - Úprava vnútorných ...'!$C$112:$K$179</definedName>
    <definedName name="_xlnm.Print_Area" localSheetId="0">'Rekapitulácia stavby'!$D$4:$AO$76,'Rekapitulácia stavby'!$C$82:$AQ$104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" i="3" l="1"/>
  <c r="J36" i="3"/>
  <c r="AY96" i="1"/>
  <c r="J35" i="3"/>
  <c r="AX96" i="1" s="1"/>
  <c r="BI179" i="3"/>
  <c r="BH179" i="3"/>
  <c r="BG179" i="3"/>
  <c r="BE179" i="3"/>
  <c r="T179" i="3"/>
  <c r="R179" i="3"/>
  <c r="P179" i="3"/>
  <c r="BK179" i="3"/>
  <c r="J179" i="3"/>
  <c r="BF179" i="3"/>
  <c r="BI178" i="3"/>
  <c r="BH178" i="3"/>
  <c r="BG178" i="3"/>
  <c r="BE178" i="3"/>
  <c r="T178" i="3"/>
  <c r="T177" i="3" s="1"/>
  <c r="R178" i="3"/>
  <c r="R177" i="3"/>
  <c r="P178" i="3"/>
  <c r="P177" i="3" s="1"/>
  <c r="BK178" i="3"/>
  <c r="BK177" i="3"/>
  <c r="J177" i="3"/>
  <c r="J105" i="3" s="1"/>
  <c r="J178" i="3"/>
  <c r="BF178" i="3" s="1"/>
  <c r="BI176" i="3"/>
  <c r="BH176" i="3"/>
  <c r="BG176" i="3"/>
  <c r="BE176" i="3"/>
  <c r="T176" i="3"/>
  <c r="R176" i="3"/>
  <c r="P176" i="3"/>
  <c r="BK176" i="3"/>
  <c r="J176" i="3"/>
  <c r="BF176" i="3" s="1"/>
  <c r="BI175" i="3"/>
  <c r="BH175" i="3"/>
  <c r="BG175" i="3"/>
  <c r="BE175" i="3"/>
  <c r="T175" i="3"/>
  <c r="R175" i="3"/>
  <c r="P175" i="3"/>
  <c r="BK175" i="3"/>
  <c r="J175" i="3"/>
  <c r="BF175" i="3"/>
  <c r="BI174" i="3"/>
  <c r="BH174" i="3"/>
  <c r="BG174" i="3"/>
  <c r="BE174" i="3"/>
  <c r="T174" i="3"/>
  <c r="R174" i="3"/>
  <c r="P174" i="3"/>
  <c r="BK174" i="3"/>
  <c r="J174" i="3"/>
  <c r="BF174" i="3" s="1"/>
  <c r="BI173" i="3"/>
  <c r="BH173" i="3"/>
  <c r="BG173" i="3"/>
  <c r="BE173" i="3"/>
  <c r="T173" i="3"/>
  <c r="R173" i="3"/>
  <c r="P173" i="3"/>
  <c r="BK173" i="3"/>
  <c r="BK171" i="3" s="1"/>
  <c r="J171" i="3" s="1"/>
  <c r="J104" i="3" s="1"/>
  <c r="J173" i="3"/>
  <c r="BF173" i="3"/>
  <c r="BI172" i="3"/>
  <c r="BH172" i="3"/>
  <c r="BG172" i="3"/>
  <c r="BE172" i="3"/>
  <c r="T172" i="3"/>
  <c r="T171" i="3" s="1"/>
  <c r="R172" i="3"/>
  <c r="R171" i="3"/>
  <c r="P172" i="3"/>
  <c r="P171" i="3" s="1"/>
  <c r="BK172" i="3"/>
  <c r="J172" i="3"/>
  <c r="BF172" i="3" s="1"/>
  <c r="BI170" i="3"/>
  <c r="BH170" i="3"/>
  <c r="BG170" i="3"/>
  <c r="BE170" i="3"/>
  <c r="T170" i="3"/>
  <c r="R170" i="3"/>
  <c r="P170" i="3"/>
  <c r="BK170" i="3"/>
  <c r="J170" i="3"/>
  <c r="BF170" i="3" s="1"/>
  <c r="BI169" i="3"/>
  <c r="BH169" i="3"/>
  <c r="BG169" i="3"/>
  <c r="BE169" i="3"/>
  <c r="T169" i="3"/>
  <c r="R169" i="3"/>
  <c r="P169" i="3"/>
  <c r="BK169" i="3"/>
  <c r="BK167" i="3" s="1"/>
  <c r="J167" i="3" s="1"/>
  <c r="J103" i="3" s="1"/>
  <c r="J169" i="3"/>
  <c r="BF169" i="3"/>
  <c r="BI168" i="3"/>
  <c r="BH168" i="3"/>
  <c r="BG168" i="3"/>
  <c r="BE168" i="3"/>
  <c r="T168" i="3"/>
  <c r="T167" i="3" s="1"/>
  <c r="R168" i="3"/>
  <c r="R167" i="3"/>
  <c r="P168" i="3"/>
  <c r="P167" i="3" s="1"/>
  <c r="BK168" i="3"/>
  <c r="J168" i="3"/>
  <c r="BF168" i="3" s="1"/>
  <c r="BI166" i="3"/>
  <c r="BH166" i="3"/>
  <c r="BG166" i="3"/>
  <c r="BE166" i="3"/>
  <c r="T166" i="3"/>
  <c r="R166" i="3"/>
  <c r="P166" i="3"/>
  <c r="BK166" i="3"/>
  <c r="J166" i="3"/>
  <c r="BF166" i="3" s="1"/>
  <c r="BI165" i="3"/>
  <c r="BH165" i="3"/>
  <c r="BG165" i="3"/>
  <c r="BE165" i="3"/>
  <c r="T165" i="3"/>
  <c r="R165" i="3"/>
  <c r="P165" i="3"/>
  <c r="BK165" i="3"/>
  <c r="J165" i="3"/>
  <c r="BF165" i="3"/>
  <c r="BI164" i="3"/>
  <c r="BH164" i="3"/>
  <c r="BG164" i="3"/>
  <c r="BE164" i="3"/>
  <c r="T164" i="3"/>
  <c r="R164" i="3"/>
  <c r="P164" i="3"/>
  <c r="BK164" i="3"/>
  <c r="J164" i="3"/>
  <c r="BF164" i="3" s="1"/>
  <c r="BI163" i="3"/>
  <c r="BH163" i="3"/>
  <c r="BG163" i="3"/>
  <c r="BE163" i="3"/>
  <c r="T163" i="3"/>
  <c r="R163" i="3"/>
  <c r="P163" i="3"/>
  <c r="BK163" i="3"/>
  <c r="J163" i="3"/>
  <c r="BF163" i="3"/>
  <c r="BI162" i="3"/>
  <c r="BH162" i="3"/>
  <c r="BG162" i="3"/>
  <c r="BE162" i="3"/>
  <c r="T162" i="3"/>
  <c r="R162" i="3"/>
  <c r="P162" i="3"/>
  <c r="BK162" i="3"/>
  <c r="J162" i="3"/>
  <c r="BF162" i="3" s="1"/>
  <c r="BI161" i="3"/>
  <c r="BH161" i="3"/>
  <c r="BG161" i="3"/>
  <c r="BE161" i="3"/>
  <c r="T161" i="3"/>
  <c r="R161" i="3"/>
  <c r="P161" i="3"/>
  <c r="BK161" i="3"/>
  <c r="J161" i="3"/>
  <c r="BF161" i="3"/>
  <c r="BI160" i="3"/>
  <c r="BH160" i="3"/>
  <c r="BG160" i="3"/>
  <c r="BE160" i="3"/>
  <c r="T160" i="3"/>
  <c r="R160" i="3"/>
  <c r="P160" i="3"/>
  <c r="BK160" i="3"/>
  <c r="J160" i="3"/>
  <c r="BF160" i="3" s="1"/>
  <c r="BI159" i="3"/>
  <c r="BH159" i="3"/>
  <c r="BG159" i="3"/>
  <c r="BE159" i="3"/>
  <c r="T159" i="3"/>
  <c r="R159" i="3"/>
  <c r="P159" i="3"/>
  <c r="BK159" i="3"/>
  <c r="J159" i="3"/>
  <c r="BF159" i="3"/>
  <c r="BI158" i="3"/>
  <c r="BH158" i="3"/>
  <c r="BG158" i="3"/>
  <c r="BE158" i="3"/>
  <c r="T158" i="3"/>
  <c r="R158" i="3"/>
  <c r="P158" i="3"/>
  <c r="BK158" i="3"/>
  <c r="J158" i="3"/>
  <c r="BF158" i="3" s="1"/>
  <c r="BI157" i="3"/>
  <c r="BH157" i="3"/>
  <c r="BG157" i="3"/>
  <c r="BE157" i="3"/>
  <c r="T157" i="3"/>
  <c r="R157" i="3"/>
  <c r="P157" i="3"/>
  <c r="BK157" i="3"/>
  <c r="J157" i="3"/>
  <c r="BF157" i="3"/>
  <c r="BI156" i="3"/>
  <c r="BH156" i="3"/>
  <c r="BG156" i="3"/>
  <c r="BE156" i="3"/>
  <c r="T156" i="3"/>
  <c r="R156" i="3"/>
  <c r="P156" i="3"/>
  <c r="BK156" i="3"/>
  <c r="J156" i="3"/>
  <c r="BF156" i="3" s="1"/>
  <c r="BI155" i="3"/>
  <c r="BH155" i="3"/>
  <c r="BG155" i="3"/>
  <c r="BE155" i="3"/>
  <c r="T155" i="3"/>
  <c r="R155" i="3"/>
  <c r="P155" i="3"/>
  <c r="BK155" i="3"/>
  <c r="J155" i="3"/>
  <c r="BF155" i="3"/>
  <c r="BI154" i="3"/>
  <c r="BH154" i="3"/>
  <c r="BG154" i="3"/>
  <c r="BE154" i="3"/>
  <c r="T154" i="3"/>
  <c r="R154" i="3"/>
  <c r="P154" i="3"/>
  <c r="BK154" i="3"/>
  <c r="J154" i="3"/>
  <c r="BF154" i="3" s="1"/>
  <c r="BI153" i="3"/>
  <c r="BH153" i="3"/>
  <c r="BG153" i="3"/>
  <c r="BE153" i="3"/>
  <c r="T153" i="3"/>
  <c r="R153" i="3"/>
  <c r="P153" i="3"/>
  <c r="BK153" i="3"/>
  <c r="J153" i="3"/>
  <c r="BF153" i="3"/>
  <c r="BI152" i="3"/>
  <c r="BH152" i="3"/>
  <c r="BG152" i="3"/>
  <c r="BE152" i="3"/>
  <c r="T152" i="3"/>
  <c r="R152" i="3"/>
  <c r="P152" i="3"/>
  <c r="BK152" i="3"/>
  <c r="J152" i="3"/>
  <c r="BF152" i="3" s="1"/>
  <c r="BI151" i="3"/>
  <c r="BH151" i="3"/>
  <c r="BG151" i="3"/>
  <c r="BE151" i="3"/>
  <c r="T151" i="3"/>
  <c r="R151" i="3"/>
  <c r="P151" i="3"/>
  <c r="BK151" i="3"/>
  <c r="J151" i="3"/>
  <c r="BF151" i="3"/>
  <c r="BI150" i="3"/>
  <c r="BH150" i="3"/>
  <c r="BG150" i="3"/>
  <c r="BE150" i="3"/>
  <c r="T150" i="3"/>
  <c r="R150" i="3"/>
  <c r="R147" i="3" s="1"/>
  <c r="P150" i="3"/>
  <c r="BK150" i="3"/>
  <c r="J150" i="3"/>
  <c r="BF150" i="3" s="1"/>
  <c r="BI149" i="3"/>
  <c r="BH149" i="3"/>
  <c r="BG149" i="3"/>
  <c r="BE149" i="3"/>
  <c r="T149" i="3"/>
  <c r="R149" i="3"/>
  <c r="P149" i="3"/>
  <c r="BK149" i="3"/>
  <c r="BK147" i="3" s="1"/>
  <c r="J147" i="3" s="1"/>
  <c r="J102" i="3" s="1"/>
  <c r="J149" i="3"/>
  <c r="BF149" i="3"/>
  <c r="BI148" i="3"/>
  <c r="BH148" i="3"/>
  <c r="BG148" i="3"/>
  <c r="BE148" i="3"/>
  <c r="T148" i="3"/>
  <c r="T147" i="3" s="1"/>
  <c r="R148" i="3"/>
  <c r="P148" i="3"/>
  <c r="P147" i="3" s="1"/>
  <c r="BK148" i="3"/>
  <c r="J148" i="3"/>
  <c r="BF148" i="3" s="1"/>
  <c r="BI146" i="3"/>
  <c r="BH146" i="3"/>
  <c r="BG146" i="3"/>
  <c r="BE146" i="3"/>
  <c r="T146" i="3"/>
  <c r="R146" i="3"/>
  <c r="P146" i="3"/>
  <c r="BK146" i="3"/>
  <c r="J146" i="3"/>
  <c r="BF146" i="3" s="1"/>
  <c r="BI145" i="3"/>
  <c r="BH145" i="3"/>
  <c r="BG145" i="3"/>
  <c r="BE145" i="3"/>
  <c r="T145" i="3"/>
  <c r="R145" i="3"/>
  <c r="P145" i="3"/>
  <c r="BK145" i="3"/>
  <c r="J145" i="3"/>
  <c r="BF145" i="3"/>
  <c r="BI144" i="3"/>
  <c r="BH144" i="3"/>
  <c r="BG144" i="3"/>
  <c r="BE144" i="3"/>
  <c r="T144" i="3"/>
  <c r="R144" i="3"/>
  <c r="P144" i="3"/>
  <c r="BK144" i="3"/>
  <c r="J144" i="3"/>
  <c r="BF144" i="3" s="1"/>
  <c r="BI143" i="3"/>
  <c r="BH143" i="3"/>
  <c r="BG143" i="3"/>
  <c r="BE143" i="3"/>
  <c r="T143" i="3"/>
  <c r="R143" i="3"/>
  <c r="P143" i="3"/>
  <c r="BK143" i="3"/>
  <c r="J143" i="3"/>
  <c r="BF143" i="3"/>
  <c r="BI142" i="3"/>
  <c r="BH142" i="3"/>
  <c r="BG142" i="3"/>
  <c r="BE142" i="3"/>
  <c r="T142" i="3"/>
  <c r="R142" i="3"/>
  <c r="R139" i="3" s="1"/>
  <c r="P142" i="3"/>
  <c r="BK142" i="3"/>
  <c r="J142" i="3"/>
  <c r="BF142" i="3" s="1"/>
  <c r="BI141" i="3"/>
  <c r="BH141" i="3"/>
  <c r="BG141" i="3"/>
  <c r="BE141" i="3"/>
  <c r="T141" i="3"/>
  <c r="R141" i="3"/>
  <c r="P141" i="3"/>
  <c r="BK141" i="3"/>
  <c r="BK139" i="3" s="1"/>
  <c r="J139" i="3" s="1"/>
  <c r="J101" i="3" s="1"/>
  <c r="J141" i="3"/>
  <c r="BF141" i="3"/>
  <c r="BI140" i="3"/>
  <c r="BH140" i="3"/>
  <c r="BG140" i="3"/>
  <c r="BE140" i="3"/>
  <c r="T140" i="3"/>
  <c r="T139" i="3" s="1"/>
  <c r="R140" i="3"/>
  <c r="P140" i="3"/>
  <c r="P139" i="3" s="1"/>
  <c r="BK140" i="3"/>
  <c r="J140" i="3"/>
  <c r="BF140" i="3" s="1"/>
  <c r="BI138" i="3"/>
  <c r="BH138" i="3"/>
  <c r="BG138" i="3"/>
  <c r="BE138" i="3"/>
  <c r="T138" i="3"/>
  <c r="R138" i="3"/>
  <c r="P138" i="3"/>
  <c r="BK138" i="3"/>
  <c r="J138" i="3"/>
  <c r="BF138" i="3" s="1"/>
  <c r="BI137" i="3"/>
  <c r="BH137" i="3"/>
  <c r="BG137" i="3"/>
  <c r="BE137" i="3"/>
  <c r="T137" i="3"/>
  <c r="R137" i="3"/>
  <c r="P137" i="3"/>
  <c r="BK137" i="3"/>
  <c r="J137" i="3"/>
  <c r="BF137" i="3"/>
  <c r="BI136" i="3"/>
  <c r="BH136" i="3"/>
  <c r="BG136" i="3"/>
  <c r="BE136" i="3"/>
  <c r="T136" i="3"/>
  <c r="R136" i="3"/>
  <c r="P136" i="3"/>
  <c r="BK136" i="3"/>
  <c r="J136" i="3"/>
  <c r="BF136" i="3" s="1"/>
  <c r="BI135" i="3"/>
  <c r="BH135" i="3"/>
  <c r="BG135" i="3"/>
  <c r="BE135" i="3"/>
  <c r="T135" i="3"/>
  <c r="R135" i="3"/>
  <c r="P135" i="3"/>
  <c r="BK135" i="3"/>
  <c r="J135" i="3"/>
  <c r="BF135" i="3"/>
  <c r="BI134" i="3"/>
  <c r="BH134" i="3"/>
  <c r="BG134" i="3"/>
  <c r="BE134" i="3"/>
  <c r="T134" i="3"/>
  <c r="R134" i="3"/>
  <c r="P134" i="3"/>
  <c r="BK134" i="3"/>
  <c r="J134" i="3"/>
  <c r="BF134" i="3" s="1"/>
  <c r="BI133" i="3"/>
  <c r="BH133" i="3"/>
  <c r="BG133" i="3"/>
  <c r="BE133" i="3"/>
  <c r="T133" i="3"/>
  <c r="R133" i="3"/>
  <c r="P133" i="3"/>
  <c r="BK133" i="3"/>
  <c r="J133" i="3"/>
  <c r="BF133" i="3"/>
  <c r="BI132" i="3"/>
  <c r="BH132" i="3"/>
  <c r="BG132" i="3"/>
  <c r="BE132" i="3"/>
  <c r="T132" i="3"/>
  <c r="T130" i="3" s="1"/>
  <c r="T129" i="3" s="1"/>
  <c r="R132" i="3"/>
  <c r="P132" i="3"/>
  <c r="BK132" i="3"/>
  <c r="J132" i="3"/>
  <c r="BF132" i="3" s="1"/>
  <c r="BI131" i="3"/>
  <c r="BH131" i="3"/>
  <c r="BG131" i="3"/>
  <c r="F35" i="3" s="1"/>
  <c r="BB96" i="1" s="1"/>
  <c r="BE131" i="3"/>
  <c r="T131" i="3"/>
  <c r="R131" i="3"/>
  <c r="R130" i="3" s="1"/>
  <c r="P131" i="3"/>
  <c r="P130" i="3" s="1"/>
  <c r="BK131" i="3"/>
  <c r="BK130" i="3"/>
  <c r="J130" i="3" s="1"/>
  <c r="J100" i="3" s="1"/>
  <c r="J131" i="3"/>
  <c r="BF131" i="3" s="1"/>
  <c r="BI128" i="3"/>
  <c r="F37" i="3" s="1"/>
  <c r="BD96" i="1" s="1"/>
  <c r="BH128" i="3"/>
  <c r="F36" i="3"/>
  <c r="BC96" i="1" s="1"/>
  <c r="BG128" i="3"/>
  <c r="BE128" i="3"/>
  <c r="J33" i="3" s="1"/>
  <c r="AV96" i="1" s="1"/>
  <c r="F33" i="3"/>
  <c r="AZ96" i="1" s="1"/>
  <c r="T128" i="3"/>
  <c r="T127" i="3"/>
  <c r="T126" i="3"/>
  <c r="T125" i="3" s="1"/>
  <c r="R128" i="3"/>
  <c r="R127" i="3"/>
  <c r="R126" i="3"/>
  <c r="P128" i="3"/>
  <c r="P127" i="3"/>
  <c r="P126" i="3"/>
  <c r="BK128" i="3"/>
  <c r="BK127" i="3"/>
  <c r="J127" i="3" s="1"/>
  <c r="J98" i="3" s="1"/>
  <c r="J128" i="3"/>
  <c r="BF128" i="3" s="1"/>
  <c r="J122" i="3"/>
  <c r="F121" i="3"/>
  <c r="F119" i="3"/>
  <c r="E117" i="3"/>
  <c r="J92" i="3"/>
  <c r="F91" i="3"/>
  <c r="F89" i="3"/>
  <c r="E87" i="3"/>
  <c r="J21" i="3"/>
  <c r="E21" i="3"/>
  <c r="J121" i="3"/>
  <c r="J91" i="3"/>
  <c r="J20" i="3"/>
  <c r="J18" i="3"/>
  <c r="E18" i="3"/>
  <c r="F122" i="3" s="1"/>
  <c r="J17" i="3"/>
  <c r="J12" i="3"/>
  <c r="J119" i="3" s="1"/>
  <c r="E7" i="3"/>
  <c r="E115" i="3"/>
  <c r="E85" i="3"/>
  <c r="J37" i="2"/>
  <c r="J36" i="2"/>
  <c r="AY95" i="1"/>
  <c r="J35" i="2"/>
  <c r="AX95" i="1" s="1"/>
  <c r="BI142" i="2"/>
  <c r="BH142" i="2"/>
  <c r="BG142" i="2"/>
  <c r="BE142" i="2"/>
  <c r="T142" i="2"/>
  <c r="R142" i="2"/>
  <c r="P142" i="2"/>
  <c r="BK142" i="2"/>
  <c r="J142" i="2"/>
  <c r="BF142" i="2"/>
  <c r="BI141" i="2"/>
  <c r="BH141" i="2"/>
  <c r="BG141" i="2"/>
  <c r="BE141" i="2"/>
  <c r="T141" i="2"/>
  <c r="T140" i="2" s="1"/>
  <c r="T139" i="2" s="1"/>
  <c r="R141" i="2"/>
  <c r="R140" i="2" s="1"/>
  <c r="R139" i="2" s="1"/>
  <c r="P141" i="2"/>
  <c r="P140" i="2"/>
  <c r="P139" i="2" s="1"/>
  <c r="BK141" i="2"/>
  <c r="BK140" i="2" s="1"/>
  <c r="J141" i="2"/>
  <c r="BF141" i="2"/>
  <c r="BI138" i="2"/>
  <c r="BH138" i="2"/>
  <c r="BG138" i="2"/>
  <c r="BE138" i="2"/>
  <c r="T138" i="2"/>
  <c r="T137" i="2"/>
  <c r="R138" i="2"/>
  <c r="R137" i="2" s="1"/>
  <c r="P138" i="2"/>
  <c r="P137" i="2"/>
  <c r="BK138" i="2"/>
  <c r="BK137" i="2" s="1"/>
  <c r="J137" i="2" s="1"/>
  <c r="J100" i="2" s="1"/>
  <c r="J138" i="2"/>
  <c r="BF138" i="2" s="1"/>
  <c r="BI136" i="2"/>
  <c r="BH136" i="2"/>
  <c r="BG136" i="2"/>
  <c r="BE136" i="2"/>
  <c r="T136" i="2"/>
  <c r="R136" i="2"/>
  <c r="P136" i="2"/>
  <c r="BK136" i="2"/>
  <c r="J136" i="2"/>
  <c r="BF136" i="2"/>
  <c r="BI135" i="2"/>
  <c r="BH135" i="2"/>
  <c r="BG135" i="2"/>
  <c r="BE135" i="2"/>
  <c r="T135" i="2"/>
  <c r="R135" i="2"/>
  <c r="P135" i="2"/>
  <c r="BK135" i="2"/>
  <c r="J135" i="2"/>
  <c r="BF135" i="2" s="1"/>
  <c r="BI134" i="2"/>
  <c r="BH134" i="2"/>
  <c r="BG134" i="2"/>
  <c r="BE134" i="2"/>
  <c r="T134" i="2"/>
  <c r="T133" i="2"/>
  <c r="R134" i="2"/>
  <c r="R133" i="2" s="1"/>
  <c r="P134" i="2"/>
  <c r="P133" i="2"/>
  <c r="BK134" i="2"/>
  <c r="BK133" i="2" s="1"/>
  <c r="J133" i="2" s="1"/>
  <c r="J99" i="2" s="1"/>
  <c r="J134" i="2"/>
  <c r="BF134" i="2" s="1"/>
  <c r="BI132" i="2"/>
  <c r="BH132" i="2"/>
  <c r="BG132" i="2"/>
  <c r="BE132" i="2"/>
  <c r="T132" i="2"/>
  <c r="R132" i="2"/>
  <c r="P132" i="2"/>
  <c r="BK132" i="2"/>
  <c r="J132" i="2"/>
  <c r="BF132" i="2"/>
  <c r="BI131" i="2"/>
  <c r="BH131" i="2"/>
  <c r="BG131" i="2"/>
  <c r="BE131" i="2"/>
  <c r="T131" i="2"/>
  <c r="R131" i="2"/>
  <c r="P131" i="2"/>
  <c r="BK131" i="2"/>
  <c r="J131" i="2"/>
  <c r="BF131" i="2" s="1"/>
  <c r="BI130" i="2"/>
  <c r="BH130" i="2"/>
  <c r="BG130" i="2"/>
  <c r="BE130" i="2"/>
  <c r="T130" i="2"/>
  <c r="R130" i="2"/>
  <c r="P130" i="2"/>
  <c r="BK130" i="2"/>
  <c r="J130" i="2"/>
  <c r="BF130" i="2"/>
  <c r="BI129" i="2"/>
  <c r="BH129" i="2"/>
  <c r="BG129" i="2"/>
  <c r="BE129" i="2"/>
  <c r="T129" i="2"/>
  <c r="R129" i="2"/>
  <c r="P129" i="2"/>
  <c r="BK129" i="2"/>
  <c r="J129" i="2"/>
  <c r="BF129" i="2" s="1"/>
  <c r="BI128" i="2"/>
  <c r="BH128" i="2"/>
  <c r="BG128" i="2"/>
  <c r="BE128" i="2"/>
  <c r="T128" i="2"/>
  <c r="R128" i="2"/>
  <c r="P128" i="2"/>
  <c r="BK128" i="2"/>
  <c r="J128" i="2"/>
  <c r="BF128" i="2"/>
  <c r="BI127" i="2"/>
  <c r="BH127" i="2"/>
  <c r="BG127" i="2"/>
  <c r="BE127" i="2"/>
  <c r="F33" i="2" s="1"/>
  <c r="AZ95" i="1" s="1"/>
  <c r="AZ94" i="1" s="1"/>
  <c r="T127" i="2"/>
  <c r="R127" i="2"/>
  <c r="P127" i="2"/>
  <c r="BK127" i="2"/>
  <c r="J127" i="2"/>
  <c r="BF127" i="2" s="1"/>
  <c r="BI126" i="2"/>
  <c r="BH126" i="2"/>
  <c r="BG126" i="2"/>
  <c r="BE126" i="2"/>
  <c r="T126" i="2"/>
  <c r="R126" i="2"/>
  <c r="P126" i="2"/>
  <c r="BK126" i="2"/>
  <c r="J126" i="2"/>
  <c r="BF126" i="2"/>
  <c r="BI125" i="2"/>
  <c r="F37" i="2" s="1"/>
  <c r="BD95" i="1" s="1"/>
  <c r="BD94" i="1" s="1"/>
  <c r="W36" i="1" s="1"/>
  <c r="BH125" i="2"/>
  <c r="F36" i="2" s="1"/>
  <c r="BC95" i="1" s="1"/>
  <c r="BG125" i="2"/>
  <c r="F35" i="2"/>
  <c r="BB95" i="1" s="1"/>
  <c r="BB94" i="1" s="1"/>
  <c r="BE125" i="2"/>
  <c r="J33" i="2" s="1"/>
  <c r="AV95" i="1" s="1"/>
  <c r="T125" i="2"/>
  <c r="T124" i="2"/>
  <c r="T123" i="2" s="1"/>
  <c r="R125" i="2"/>
  <c r="R124" i="2"/>
  <c r="R123" i="2" s="1"/>
  <c r="R122" i="2" s="1"/>
  <c r="P125" i="2"/>
  <c r="P124" i="2"/>
  <c r="P123" i="2" s="1"/>
  <c r="P122" i="2" s="1"/>
  <c r="AU95" i="1" s="1"/>
  <c r="BK125" i="2"/>
  <c r="BK124" i="2" s="1"/>
  <c r="J125" i="2"/>
  <c r="BF125" i="2" s="1"/>
  <c r="J119" i="2"/>
  <c r="F118" i="2"/>
  <c r="F116" i="2"/>
  <c r="E114" i="2"/>
  <c r="J92" i="2"/>
  <c r="F91" i="2"/>
  <c r="F89" i="2"/>
  <c r="E87" i="2"/>
  <c r="J21" i="2"/>
  <c r="E21" i="2"/>
  <c r="J118" i="2" s="1"/>
  <c r="J20" i="2"/>
  <c r="J18" i="2"/>
  <c r="E18" i="2"/>
  <c r="F119" i="2" s="1"/>
  <c r="J17" i="2"/>
  <c r="J12" i="2"/>
  <c r="J116" i="2" s="1"/>
  <c r="E7" i="2"/>
  <c r="E112" i="2" s="1"/>
  <c r="CK102" i="1"/>
  <c r="CJ102" i="1"/>
  <c r="CI102" i="1"/>
  <c r="CH102" i="1"/>
  <c r="CG102" i="1"/>
  <c r="CF102" i="1"/>
  <c r="BZ102" i="1"/>
  <c r="CE102" i="1"/>
  <c r="CK101" i="1"/>
  <c r="CJ101" i="1"/>
  <c r="CI101" i="1"/>
  <c r="CH101" i="1"/>
  <c r="CG101" i="1"/>
  <c r="CF101" i="1"/>
  <c r="BZ101" i="1"/>
  <c r="CE101" i="1"/>
  <c r="CK100" i="1"/>
  <c r="CJ100" i="1"/>
  <c r="CI100" i="1"/>
  <c r="CH100" i="1"/>
  <c r="CG100" i="1"/>
  <c r="CF100" i="1"/>
  <c r="BZ100" i="1"/>
  <c r="CE100" i="1"/>
  <c r="CK99" i="1"/>
  <c r="CJ99" i="1"/>
  <c r="CI99" i="1"/>
  <c r="CH99" i="1"/>
  <c r="CG99" i="1"/>
  <c r="CF99" i="1"/>
  <c r="BZ99" i="1"/>
  <c r="CE99" i="1"/>
  <c r="AS94" i="1"/>
  <c r="L90" i="1"/>
  <c r="AM90" i="1"/>
  <c r="AM89" i="1"/>
  <c r="L89" i="1"/>
  <c r="AM87" i="1"/>
  <c r="L87" i="1"/>
  <c r="L85" i="1"/>
  <c r="L84" i="1"/>
  <c r="T122" i="2" l="1"/>
  <c r="F34" i="3"/>
  <c r="BA96" i="1" s="1"/>
  <c r="J34" i="3"/>
  <c r="AW96" i="1" s="1"/>
  <c r="AT96" i="1" s="1"/>
  <c r="J124" i="2"/>
  <c r="J98" i="2" s="1"/>
  <c r="BK123" i="2"/>
  <c r="BC94" i="1"/>
  <c r="BK139" i="2"/>
  <c r="J139" i="2" s="1"/>
  <c r="J101" i="2" s="1"/>
  <c r="J140" i="2"/>
  <c r="J102" i="2" s="1"/>
  <c r="P129" i="3"/>
  <c r="P125" i="3" s="1"/>
  <c r="AU96" i="1" s="1"/>
  <c r="AU94" i="1" s="1"/>
  <c r="AX94" i="1"/>
  <c r="W34" i="1"/>
  <c r="F34" i="2"/>
  <c r="BA95" i="1" s="1"/>
  <c r="BA94" i="1" s="1"/>
  <c r="J34" i="2"/>
  <c r="AW95" i="1" s="1"/>
  <c r="AT95" i="1" s="1"/>
  <c r="AV94" i="1"/>
  <c r="R125" i="3"/>
  <c r="R129" i="3"/>
  <c r="J89" i="2"/>
  <c r="F92" i="2"/>
  <c r="E85" i="2"/>
  <c r="J91" i="2"/>
  <c r="J89" i="3"/>
  <c r="F92" i="3"/>
  <c r="BK126" i="3"/>
  <c r="BK129" i="3"/>
  <c r="J129" i="3" s="1"/>
  <c r="J99" i="3" s="1"/>
  <c r="W35" i="1" l="1"/>
  <c r="AY94" i="1"/>
  <c r="BK125" i="3"/>
  <c r="J125" i="3" s="1"/>
  <c r="J126" i="3"/>
  <c r="J97" i="3" s="1"/>
  <c r="AT94" i="1"/>
  <c r="W33" i="1"/>
  <c r="AW94" i="1"/>
  <c r="AK33" i="1" s="1"/>
  <c r="BK122" i="2"/>
  <c r="J122" i="2" s="1"/>
  <c r="J123" i="2"/>
  <c r="J97" i="2" s="1"/>
  <c r="J96" i="3" l="1"/>
  <c r="J30" i="3"/>
  <c r="J96" i="2"/>
  <c r="J30" i="2"/>
  <c r="J39" i="3" l="1"/>
  <c r="AG96" i="1"/>
  <c r="AN96" i="1" s="1"/>
  <c r="AG95" i="1"/>
  <c r="J39" i="2"/>
  <c r="AG94" i="1" l="1"/>
  <c r="AN95" i="1"/>
  <c r="AK26" i="1" l="1"/>
  <c r="AG99" i="1"/>
  <c r="AN94" i="1"/>
  <c r="AG100" i="1"/>
  <c r="AG102" i="1"/>
  <c r="AG101" i="1"/>
  <c r="AV101" i="1" l="1"/>
  <c r="BY101" i="1" s="1"/>
  <c r="CD101" i="1"/>
  <c r="CD102" i="1"/>
  <c r="AV102" i="1"/>
  <c r="BY102" i="1" s="1"/>
  <c r="AG98" i="1"/>
  <c r="CD99" i="1"/>
  <c r="AV99" i="1"/>
  <c r="BY99" i="1" s="1"/>
  <c r="AK32" i="1" s="1"/>
  <c r="CD100" i="1"/>
  <c r="AV100" i="1"/>
  <c r="BY100" i="1" s="1"/>
  <c r="AN100" i="1"/>
  <c r="AK27" i="1" l="1"/>
  <c r="AK29" i="1" s="1"/>
  <c r="AK38" i="1" s="1"/>
  <c r="AG104" i="1"/>
  <c r="AN101" i="1"/>
  <c r="AN99" i="1"/>
  <c r="AN98" i="1" s="1"/>
  <c r="AN104" i="1" s="1"/>
  <c r="W32" i="1"/>
  <c r="AN102" i="1"/>
</calcChain>
</file>

<file path=xl/sharedStrings.xml><?xml version="1.0" encoding="utf-8"?>
<sst xmlns="http://schemas.openxmlformats.org/spreadsheetml/2006/main" count="1325" uniqueCount="386">
  <si>
    <t>Export Komplet</t>
  </si>
  <si>
    <t/>
  </si>
  <si>
    <t>2.0</t>
  </si>
  <si>
    <t>ZAMOK</t>
  </si>
  <si>
    <t>False</t>
  </si>
  <si>
    <t>{4dd6b2e3-6df5-4bca-a4d6-e11a599f7dc8}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</si>
  <si>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</si>
  <si>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</si>
  <si>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</si>
  <si>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</si>
  <si>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</si>
  <si>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</si>
  <si>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</si>
  <si>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S17-802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</si>
  <si>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</si>
  <si>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</si>
  <si>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Požiarná zbrojnica Košeca - Zmena dokončenej stavby</t>
  </si>
  <si>
    <t>JKSO:</t>
  </si>
  <si>
    <t>KS:</t>
  </si>
  <si>
    <t>Miesto:</t>
  </si>
  <si>
    <t>Košeca</t>
  </si>
  <si>
    <t>Dátum:</t>
  </si>
  <si>
    <t>26. 8. 2017</t>
  </si>
  <si>
    <t>Objednávateľ:</t>
  </si>
  <si>
    <t>IČO:</t>
  </si>
  <si>
    <t>Obec Košeca, Hlavná 36/100, 018 64 Košeca</t>
  </si>
  <si>
    <t>IČ DPH:</t>
  </si>
  <si>
    <t>Zhotoviteľ:</t>
  </si>
  <si>
    <t>Vyplň údaj</t>
  </si>
  <si>
    <t>True</t>
  </si>
  <si>
    <t>Projektant:</t>
  </si>
  <si>
    <t xml:space="preserve"> </t>
  </si>
  <si>
    <t>Spracovateľ:</t>
  </si>
  <si>
    <t>Bc. Pavol Královič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</si>
  <si>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</si>
  <si>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</si>
  <si>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</si>
  <si>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</si>
  <si>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</si>
  <si>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</si>
  <si>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</si>
  <si>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</si>
  <si>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</si>
  <si>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</si>
  <si>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</si>
  <si>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</si>
  <si>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</si>
  <si>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</si>
  <si>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</si>
  <si>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</si>
  <si>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</si>
  <si>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</si>
  <si>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</si>
  <si>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</si>
  <si>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</si>
  <si>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</si>
  <si>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</si>
  <si>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</si>
  <si>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</si>
  <si>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</si>
  <si>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</si>
  <si>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</si>
  <si>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</si>
  <si>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</si>
  <si>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</si>
  <si>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</si>
  <si>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</si>
  <si>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</si>
  <si>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</si>
  <si>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</si>
  <si>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</si>
  <si>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</si>
  <si>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</si>
  <si>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</si>
  <si>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</si>
  <si>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</si>
  <si>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</si>
  <si>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</si>
  <si>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</si>
  <si>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</si>
  <si>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</si>
  <si>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/</t>
  </si>
  <si>
    <t>O-01</t>
  </si>
  <si>
    <t>Zateplenie jestvujúcej časti objektu</t>
  </si>
  <si>
    <t>STA</t>
  </si>
  <si>
    <t>1</t>
  </si>
  <si>
    <t>{d1354279-39ca-49bd-a30c-8b9e05e6db08}</t>
  </si>
  <si>
    <t>O-02</t>
  </si>
  <si>
    <t>Úprava vnútorných priestorov - sociálne zariadenia</t>
  </si>
  <si>
    <t>{5e25940a-645c-4fb6-ae8b-aa1d80edffdb}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</si>
  <si>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</si>
  <si>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</si>
  <si>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</si>
  <si>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</si>
  <si>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</si>
  <si>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</si>
  <si>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</si>
  <si>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</si>
  <si>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</si>
  <si>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KRYCÍ LIST ROZPOČTU</t>
  </si>
  <si>
    <t>Objekt:</t>
  </si>
  <si>
    <t>O-01 - Zateplenie jestvujúcej časti objektu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</si>
  <si>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</si>
  <si>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</si>
  <si>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</si>
  <si>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</si>
  <si>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</si>
  <si>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</si>
  <si>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</si>
  <si>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</si>
  <si>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</si>
  <si>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</si>
  <si>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764 - Konštrukcie klampiarske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</si>
  <si>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</si>
  <si>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</si>
  <si>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</si>
  <si>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</si>
  <si>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</si>
  <si>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</si>
  <si>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</si>
  <si>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</si>
  <si>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</si>
  <si>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</si>
  <si>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</si>
  <si>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</si>
  <si>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</si>
  <si>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</si>
  <si>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</si>
  <si>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</si>
  <si>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</si>
  <si>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</si>
  <si>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620991121.1</t>
  </si>
  <si>
    <t>Zakrývanie výplní vonkajších otvorov s rámami a zárubňami, zábradlí, oplechovania, atď. zhotovené z lešenia akýmkoľvek spôsobom</t>
  </si>
  <si>
    <t>kpl.</t>
  </si>
  <si>
    <t>4</t>
  </si>
  <si>
    <t>2</t>
  </si>
  <si>
    <t>-1055883164</t>
  </si>
  <si>
    <t>622462522</t>
  </si>
  <si>
    <t>Vonkajšia omietka stien tenkovrstvová mozaiková PCI Multiputz MP (110) zrnitosť 1,8 mm</t>
  </si>
  <si>
    <t>m2</t>
  </si>
  <si>
    <t>-1101965702</t>
  </si>
  <si>
    <t>3</t>
  </si>
  <si>
    <t>622462572</t>
  </si>
  <si>
    <t>Vonkajšia omietka stien tenkovrstvová silikónová so zatieranou štruktúrou PCI Muliputz ZS hr.zrna 1,5 mm</t>
  </si>
  <si>
    <t>2024524655</t>
  </si>
  <si>
    <t>622472005</t>
  </si>
  <si>
    <t>Príprava podkladu pre vonkajšie nátery, základná penetracia PCI Gisogrund PGM</t>
  </si>
  <si>
    <t>1832742796</t>
  </si>
  <si>
    <t>5</t>
  </si>
  <si>
    <t>622472007</t>
  </si>
  <si>
    <t>Príprava podkladu pre vonkajšie nátery, silikónová penetracia PCI Multigrund PGS</t>
  </si>
  <si>
    <t>-600681845</t>
  </si>
  <si>
    <t>625250073</t>
  </si>
  <si>
    <t>Kontaktný zatepľovací systém hr. 80 mm PCI MultiTherm NEO - biely EPS, skrutkovacie kotvy</t>
  </si>
  <si>
    <t>-1270673188</t>
  </si>
  <si>
    <t>7</t>
  </si>
  <si>
    <t>625250087</t>
  </si>
  <si>
    <t>Kontaktný zatepľovací systém ostenia hr. 20 mm PCI MultiTherm NEO - biely EPS</t>
  </si>
  <si>
    <t>-1056398479</t>
  </si>
  <si>
    <t>8</t>
  </si>
  <si>
    <t>625250153</t>
  </si>
  <si>
    <t>Doteplenie konštrukcie hr. 50 mm, systém XPS STYRODUR 2800 C - PCI, lepený rámovo s prikotvením</t>
  </si>
  <si>
    <t>-2029135828</t>
  </si>
  <si>
    <t>9</t>
  </si>
  <si>
    <t>Ostatné konštrukcie a práce-búranie</t>
  </si>
  <si>
    <t>941941031</t>
  </si>
  <si>
    <t>Montáž lešenia ľahkého pracovného radového s podlahami šírky od 0,80 do 1,00 m, výšky do 10 m</t>
  </si>
  <si>
    <t>-434320197</t>
  </si>
  <si>
    <t>10</t>
  </si>
  <si>
    <t>941941191</t>
  </si>
  <si>
    <t>Príplatok za prvý a každý ďalší i začatý mesiac použitia lešenia ľahkého pracovného radového s podlahami šírky od 0,80 do 1,00 m, výšky do 10 m</t>
  </si>
  <si>
    <t>-1205851108</t>
  </si>
  <si>
    <t>11</t>
  </si>
  <si>
    <t>941941831</t>
  </si>
  <si>
    <t>Demontáž lešenia ľahkého pracovného radového s podlahami šírky nad 0,80 do 1,00 m, výšky do 10 m</t>
  </si>
  <si>
    <t>-750279381</t>
  </si>
  <si>
    <t>99</t>
  </si>
  <si>
    <t>Presun hmôt HSV</t>
  </si>
  <si>
    <t>12</t>
  </si>
  <si>
    <t>998011001</t>
  </si>
  <si>
    <t>Presun hmôt pre budovy  (801, 803, 812), zvislá konštr. z tehál, tvárnic, z kovu výšky do 6 m</t>
  </si>
  <si>
    <t>t</t>
  </si>
  <si>
    <t>1852116713</t>
  </si>
  <si>
    <t>PSV</t>
  </si>
  <si>
    <t>Práce a dodávky PSV</t>
  </si>
  <si>
    <t>764</t>
  </si>
  <si>
    <t>Konštrukcie klampiarske</t>
  </si>
  <si>
    <t>13</t>
  </si>
  <si>
    <t>764421870</t>
  </si>
  <si>
    <t>Demontáž oplechovania ríms rš od 400 do 500 mm,  -0,00252t</t>
  </si>
  <si>
    <t>m</t>
  </si>
  <si>
    <t>16</t>
  </si>
  <si>
    <t>-489202203</t>
  </si>
  <si>
    <t>14</t>
  </si>
  <si>
    <t>764430450</t>
  </si>
  <si>
    <t>Oplechovanie muriva a atík z pozinkovaného farbeného PZf plechu, vrátane rohov r.š. 600 mm</t>
  </si>
  <si>
    <t>497740274</t>
  </si>
  <si>
    <t>O-02 - Úprava vnútorných priestorov - sociálne zariadenia</t>
  </si>
  <si>
    <t xml:space="preserve">    721 - Zdravotech. vnútorná kanalizácia</t>
  </si>
  <si>
    <t xml:space="preserve">    722 - Zdravotechnika - vnútorný vodovod</t>
  </si>
  <si>
    <t xml:space="preserve">    725 - Zdravotechnika - zariaď. predmety</t>
  </si>
  <si>
    <t xml:space="preserve">    771 - Podlahy z dlaždíc</t>
  </si>
  <si>
    <t xml:space="preserve">    784 - Dokončovacie práce - maľby</t>
  </si>
  <si>
    <t>OST - Ostatné</t>
  </si>
  <si>
    <t>632450285</t>
  </si>
  <si>
    <t>Samonivelizačná podlahová stierka Baumit Nivello 10, triedy CT-C30-F7 , hr. 5 mm</t>
  </si>
  <si>
    <t>-613005139</t>
  </si>
  <si>
    <t>721</t>
  </si>
  <si>
    <t>Zdravotech. vnútorná kanalizácia</t>
  </si>
  <si>
    <t>721171109</t>
  </si>
  <si>
    <t>Potrubie z PVC - U odpadové ležaté hrdlové D 110x2, 2</t>
  </si>
  <si>
    <t>1573787387</t>
  </si>
  <si>
    <t>721172296</t>
  </si>
  <si>
    <t>Montáž kolena HT potrubia DN 100</t>
  </si>
  <si>
    <t>ks</t>
  </si>
  <si>
    <t>-1964780055</t>
  </si>
  <si>
    <t>M</t>
  </si>
  <si>
    <t>2860021350</t>
  </si>
  <si>
    <t>HT koleno DN 100/45° - PP systém pre rozvod vnútorného odpadu PIPELIFE</t>
  </si>
  <si>
    <t>32</t>
  </si>
  <si>
    <t>-427044595</t>
  </si>
  <si>
    <t>2860021370</t>
  </si>
  <si>
    <t>HT koleno DN 100/87° - PP systém pre rozvod vnútorného odpadu PIPELIFE</t>
  </si>
  <si>
    <t>-1110770471</t>
  </si>
  <si>
    <t>721173205</t>
  </si>
  <si>
    <t>Potrubie z PVC - U odpadné pripájacie D 50x1, 8</t>
  </si>
  <si>
    <t>-581530329</t>
  </si>
  <si>
    <t>721229011</t>
  </si>
  <si>
    <t>Montáž podlahového odtokového žlabu dĺžky 800 mm pre montáž do stredu</t>
  </si>
  <si>
    <t>-1814038144</t>
  </si>
  <si>
    <t>5516401007</t>
  </si>
  <si>
    <t>Sprchový žľab HL50FF.0/80, DN 50, (0,7 l/s), dĺžka žľabu 800 mm, priame prevedenie do plochy, stavebná výška 90 mm, PP/nerezová oceľ</t>
  </si>
  <si>
    <t>785174268</t>
  </si>
  <si>
    <t>998721201</t>
  </si>
  <si>
    <t>Presun hmôt pre vnútornú kanalizáciu v objektoch výšky do 6 m</t>
  </si>
  <si>
    <t>%</t>
  </si>
  <si>
    <t>1188069691</t>
  </si>
  <si>
    <t>722</t>
  </si>
  <si>
    <t>Zdravotechnika - vnútorný vodovod</t>
  </si>
  <si>
    <t>722172110</t>
  </si>
  <si>
    <t>Potrubie z plastických rúr PP-R D16/2.2 - PN16, polyfúznym zváraním</t>
  </si>
  <si>
    <t>-2009435433</t>
  </si>
  <si>
    <t>722172111</t>
  </si>
  <si>
    <t>Potrubie z plastických rúr PP-R D20/2.8 - PN16, polyfúznym zváraním</t>
  </si>
  <si>
    <t>-1263085253</t>
  </si>
  <si>
    <t>722172772</t>
  </si>
  <si>
    <t>Montáž nástenky PP-R DN 16</t>
  </si>
  <si>
    <t>270288795</t>
  </si>
  <si>
    <t>2860028450</t>
  </si>
  <si>
    <t>PP-R nástenka 16x3/8" INSTAPLAST - systém pre rozvod pitnej, teplej vody a stlačeného vzduchu PIPELIFE</t>
  </si>
  <si>
    <t>847268766</t>
  </si>
  <si>
    <t>722172775</t>
  </si>
  <si>
    <t>Montáž nástenky PP-R DN 20</t>
  </si>
  <si>
    <t>-1901973692</t>
  </si>
  <si>
    <t>15</t>
  </si>
  <si>
    <t>2860028470</t>
  </si>
  <si>
    <t>PP-R nástenka 20x1/2" INSTAPLAST - systém pre rozvod pitnej, teplej vody a stlačeného vzduchu PIPELIFE</t>
  </si>
  <si>
    <t>1754298214</t>
  </si>
  <si>
    <t>998722201</t>
  </si>
  <si>
    <t>Presun hmôt pre vnútorný vodovod v objektoch výšky do 6 m</t>
  </si>
  <si>
    <t>-88249050</t>
  </si>
  <si>
    <t>725</t>
  </si>
  <si>
    <t>Zdravotechnika - zariaď. predmety</t>
  </si>
  <si>
    <t>17</t>
  </si>
  <si>
    <t>725119307</t>
  </si>
  <si>
    <t>Montáž záchodovej misy kombinovanej s rovným odpadom</t>
  </si>
  <si>
    <t>súb.</t>
  </si>
  <si>
    <t>-1459983647</t>
  </si>
  <si>
    <t>18</t>
  </si>
  <si>
    <t>6424310481</t>
  </si>
  <si>
    <t>Kombinované WC keramické REKORD 360x625mm, 3/6 l, odpad vodorovný, s hlbokým splachovaním, zmontovaný, č.K99004 KOLO</t>
  </si>
  <si>
    <t>-340364709</t>
  </si>
  <si>
    <t>19</t>
  </si>
  <si>
    <t>725219401</t>
  </si>
  <si>
    <t>Montáž umývadla na skrutky do muriva, bez výtokovej armatúry</t>
  </si>
  <si>
    <t>558295261</t>
  </si>
  <si>
    <t>6424310474</t>
  </si>
  <si>
    <t>Umývadlo keramické REKORD 550x420x280mm s prepadom, s otvorom pre batériu 55 x 42cm, č. K91155 KOLO</t>
  </si>
  <si>
    <t>1485721000</t>
  </si>
  <si>
    <t>21</t>
  </si>
  <si>
    <t>725219601</t>
  </si>
  <si>
    <t>Montáž stĺpa umývadla</t>
  </si>
  <si>
    <t>-1640400296</t>
  </si>
  <si>
    <t>22</t>
  </si>
  <si>
    <t>6424310460</t>
  </si>
  <si>
    <t xml:space="preserve">Polostĺp keramický REKORD 242x320x290mm, pre umývadlá K91150, K91050, K91155, K91055, K91160, K91962, č. K97100 KOLO </t>
  </si>
  <si>
    <t>300638450</t>
  </si>
  <si>
    <t>23</t>
  </si>
  <si>
    <t>725291112</t>
  </si>
  <si>
    <t xml:space="preserve">Montáž doplnkov zariadení kúpeľní a záchodov, toaletná doska </t>
  </si>
  <si>
    <t>2074485789</t>
  </si>
  <si>
    <t>24</t>
  </si>
  <si>
    <t>6420144670</t>
  </si>
  <si>
    <t>Sedátko s poklopom, duroplast, biela</t>
  </si>
  <si>
    <t>-1159191841</t>
  </si>
  <si>
    <t>25</t>
  </si>
  <si>
    <t>725539104</t>
  </si>
  <si>
    <t>Montáž elektrického zásobníka akumulačného stojatého do 150 L</t>
  </si>
  <si>
    <t>162634523</t>
  </si>
  <si>
    <t>26</t>
  </si>
  <si>
    <t>5413000210</t>
  </si>
  <si>
    <t>Akumulačný elektrický tlakový závesný zvislý ohrievač EOV 150, objem 150 l, Tatramat</t>
  </si>
  <si>
    <t>2104172292</t>
  </si>
  <si>
    <t>27</t>
  </si>
  <si>
    <t>725819401</t>
  </si>
  <si>
    <t>Montáž ventilu rohového s pripojovacou rúrkou G 1/2</t>
  </si>
  <si>
    <t>1472612561</t>
  </si>
  <si>
    <t>28</t>
  </si>
  <si>
    <t>5511874620</t>
  </si>
  <si>
    <t>Rohový ventil, 1/2" x 3/8", s matkou, chrómovaná mosadz OT 58 IVAR</t>
  </si>
  <si>
    <t>748247041</t>
  </si>
  <si>
    <t>29</t>
  </si>
  <si>
    <t>725829601</t>
  </si>
  <si>
    <t>Montáž batérií umývadlových stojankových pákových alebo klasických</t>
  </si>
  <si>
    <t>-85240151</t>
  </si>
  <si>
    <t>30</t>
  </si>
  <si>
    <t>5511875100</t>
  </si>
  <si>
    <t>Batéria stojánková umyvadlová s výpusťou, 5/4", nerez flexi hadica G 3/8", pochrómovaná mosadz IVAR</t>
  </si>
  <si>
    <t>-1304846098</t>
  </si>
  <si>
    <t>31</t>
  </si>
  <si>
    <t>725849201</t>
  </si>
  <si>
    <t>Montáž batérie sprchovej nástennej pákovej, klasickej</t>
  </si>
  <si>
    <t>1295488562</t>
  </si>
  <si>
    <t>5511875220</t>
  </si>
  <si>
    <t>Batéria nástenná sprchová, 1/2", pochrómovaná mosadz IVAR</t>
  </si>
  <si>
    <t>844656035</t>
  </si>
  <si>
    <t>33</t>
  </si>
  <si>
    <t>725869301</t>
  </si>
  <si>
    <t>Montáž zápachovej uzávierky pre zariaďovacie predmety, umývadlová do D 40</t>
  </si>
  <si>
    <t>169588281</t>
  </si>
  <si>
    <t>34</t>
  </si>
  <si>
    <t>5516211052</t>
  </si>
  <si>
    <t>Zápachová uzávierka HL137/40, 5/4˝ pripojenie prevlečná matica, odtok 137/40 ležatý, DN40, umývadlá s krycou ružicou odtoku DN 40, PP</t>
  </si>
  <si>
    <t>-1313532929</t>
  </si>
  <si>
    <t>35</t>
  </si>
  <si>
    <t>998725201</t>
  </si>
  <si>
    <t>Presun hmôt pre zariaďovacie predmety v objektoch výšky do 6 m</t>
  </si>
  <si>
    <t>1214030805</t>
  </si>
  <si>
    <t>771</t>
  </si>
  <si>
    <t>Podlahy z dlaždíc</t>
  </si>
  <si>
    <t>36</t>
  </si>
  <si>
    <t>771541015</t>
  </si>
  <si>
    <t>Montáž podláh z dlaždíc gres kladených do malty veľ. 300 x 300 mm</t>
  </si>
  <si>
    <t>1331186530</t>
  </si>
  <si>
    <t>37</t>
  </si>
  <si>
    <t>5978651460</t>
  </si>
  <si>
    <t>TAURUS GRANIT dlaždice - leštené, rozmer 295x295x8 mm, farba 61 SL Tunis</t>
  </si>
  <si>
    <t>-1187359638</t>
  </si>
  <si>
    <t>38</t>
  </si>
  <si>
    <t>998771201</t>
  </si>
  <si>
    <t>Presun hmôt pre podlahy z dlaždíc v objektoch výšky do 6m</t>
  </si>
  <si>
    <t>1209079326</t>
  </si>
  <si>
    <t>784</t>
  </si>
  <si>
    <t>Dokončovacie práce - maľby</t>
  </si>
  <si>
    <t>39</t>
  </si>
  <si>
    <t>784410010</t>
  </si>
  <si>
    <t>Oblepenie vypínačov, zásuviek páskou výšky do 3,80 m</t>
  </si>
  <si>
    <t>cel.</t>
  </si>
  <si>
    <t>-1210438768</t>
  </si>
  <si>
    <t>40</t>
  </si>
  <si>
    <t>784410120</t>
  </si>
  <si>
    <t>Penetrovanie jednonásobné hrubozrnných, savých podkladov výšky do 3,80 m</t>
  </si>
  <si>
    <t>-165880672</t>
  </si>
  <si>
    <t>41</t>
  </si>
  <si>
    <t>784418011</t>
  </si>
  <si>
    <t xml:space="preserve">Zakrývanie otvorov, podláh a zariadení fóliou v miestnostiach alebo na schodisku   </t>
  </si>
  <si>
    <t>32144793</t>
  </si>
  <si>
    <t>42</t>
  </si>
  <si>
    <t>784418012</t>
  </si>
  <si>
    <t xml:space="preserve">Zakrývanie podláh a zariadení papierom v miestnostiach alebo na schodisku   </t>
  </si>
  <si>
    <t>-1009826021</t>
  </si>
  <si>
    <t>43</t>
  </si>
  <si>
    <t>784452373</t>
  </si>
  <si>
    <t xml:space="preserve">Maľby z maliarskych zmesí Primalex, Farmal, ručne nanášané tónované dvojnásobné na hrubozrnný podklad výšky do 3,80 m   </t>
  </si>
  <si>
    <t>291842568</t>
  </si>
  <si>
    <t>OST</t>
  </si>
  <si>
    <t>Ostatné</t>
  </si>
  <si>
    <t>44</t>
  </si>
  <si>
    <t>OST001001</t>
  </si>
  <si>
    <t>Sekacie a búracie práce, úprava rýh po búraní, drobné stavebné práce</t>
  </si>
  <si>
    <t>512</t>
  </si>
  <si>
    <t>1086403890</t>
  </si>
  <si>
    <t>45</t>
  </si>
  <si>
    <t>OST007001</t>
  </si>
  <si>
    <t>Tlakové skúšky a revízie</t>
  </si>
  <si>
    <t>1778051093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</si>
</sst>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14" fillId="0" borderId="0" xfId="0" applyFont="1" applyAlignment="1" applyProtection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7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0" fillId="4" borderId="0" xfId="0" applyFont="1" applyFill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164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 applyProtection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0" fillId="0" borderId="23" xfId="0" applyFont="1" applyBorder="1" applyAlignment="1" applyProtection="1">
      <alignment horizontal="center" vertical="center"/>
    </xf>
    <xf numFmtId="49" fontId="20" fillId="0" borderId="23" xfId="0" applyNumberFormat="1" applyFont="1" applyBorder="1" applyAlignment="1" applyProtection="1">
      <alignment horizontal="left" vertical="center" wrapText="1"/>
    </xf>
    <xf numFmtId="0" fontId="20" fillId="0" borderId="23" xfId="0" applyFont="1" applyBorder="1" applyAlignment="1" applyProtection="1">
      <alignment horizontal="left" vertical="center" wrapText="1"/>
    </xf>
    <xf numFmtId="0" fontId="20" fillId="0" borderId="23" xfId="0" applyFont="1" applyBorder="1" applyAlignment="1" applyProtection="1">
      <alignment horizontal="center" vertical="center" wrapText="1"/>
    </xf>
    <xf numFmtId="167" fontId="20" fillId="0" borderId="23" xfId="0" applyNumberFormat="1" applyFont="1" applyBorder="1" applyAlignment="1" applyProtection="1">
      <alignment vertical="center"/>
    </xf>
    <xf numFmtId="4" fontId="20" fillId="2" borderId="23" xfId="0" applyNumberFormat="1" applyFont="1" applyFill="1" applyBorder="1" applyAlignment="1" applyProtection="1">
      <alignment vertical="center"/>
      <protection locked="0"/>
    </xf>
    <xf numFmtId="4" fontId="20" fillId="0" borderId="23" xfId="0" applyNumberFormat="1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166" fontId="21" fillId="0" borderId="0" xfId="0" applyNumberFormat="1" applyFont="1" applyBorder="1" applyAlignment="1" applyProtection="1">
      <alignment vertical="center"/>
    </xf>
    <xf numFmtId="166" fontId="21" fillId="0" borderId="15" xfId="0" applyNumberFormat="1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1" fillId="0" borderId="20" xfId="0" applyNumberFormat="1" applyFont="1" applyBorder="1" applyAlignment="1" applyProtection="1">
      <alignment vertical="center"/>
    </xf>
    <xf numFmtId="166" fontId="21" fillId="0" borderId="21" xfId="0" applyNumberFormat="1" applyFont="1" applyBorder="1" applyAlignment="1" applyProtection="1">
      <alignment vertical="center"/>
    </xf>
    <xf numFmtId="0" fontId="32" fillId="0" borderId="23" xfId="0" applyFont="1" applyBorder="1" applyAlignment="1" applyProtection="1">
      <alignment horizontal="center" vertical="center"/>
    </xf>
    <xf numFmtId="49" fontId="32" fillId="0" borderId="23" xfId="0" applyNumberFormat="1" applyFont="1" applyBorder="1" applyAlignment="1" applyProtection="1">
      <alignment horizontal="left" vertical="center" wrapText="1"/>
    </xf>
    <xf numFmtId="0" fontId="32" fillId="0" borderId="23" xfId="0" applyFont="1" applyBorder="1" applyAlignment="1" applyProtection="1">
      <alignment horizontal="left" vertical="center" wrapText="1"/>
    </xf>
    <xf numFmtId="0" fontId="32" fillId="0" borderId="23" xfId="0" applyFont="1" applyBorder="1" applyAlignment="1" applyProtection="1">
      <alignment horizontal="center" vertical="center" wrapText="1"/>
    </xf>
    <xf numFmtId="167" fontId="32" fillId="0" borderId="23" xfId="0" applyNumberFormat="1" applyFont="1" applyBorder="1" applyAlignment="1" applyProtection="1">
      <alignment vertical="center"/>
    </xf>
    <xf numFmtId="4" fontId="32" fillId="2" borderId="23" xfId="0" applyNumberFormat="1" applyFont="1" applyFill="1" applyBorder="1" applyAlignment="1" applyProtection="1">
      <alignment vertical="center"/>
      <protection locked="0"/>
    </xf>
    <xf numFmtId="4" fontId="32" fillId="0" borderId="23" xfId="0" applyNumberFormat="1" applyFont="1" applyBorder="1" applyAlignment="1" applyProtection="1">
      <alignment vertical="center"/>
    </xf>
    <xf numFmtId="0" fontId="33" fillId="0" borderId="23" xfId="0" applyFont="1" applyBorder="1" applyAlignment="1" applyProtection="1">
      <alignment vertical="center"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</xf>
    <xf numFmtId="167" fontId="20" fillId="2" borderId="23" xfId="0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4" fontId="22" fillId="4" borderId="0" xfId="0" applyNumberFormat="1" applyFont="1" applyFill="1" applyAlignment="1" applyProtection="1">
      <alignment vertical="center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left" vertical="center"/>
    </xf>
    <xf numFmtId="0" fontId="20" fillId="4" borderId="7" xfId="0" applyFont="1" applyFill="1" applyBorder="1" applyAlignment="1" applyProtection="1">
      <alignment horizontal="center" vertical="center"/>
    </xf>
    <xf numFmtId="0" fontId="25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/>
    </xf>
    <xf numFmtId="0" fontId="7" fillId="2" borderId="0" xfId="0" applyFont="1" applyFill="1" applyAlignment="1" applyProtection="1">
      <alignment horizontal="left" vertical="center"/>
      <protection locked="0"/>
    </xf>
    <xf numFmtId="0" fontId="20" fillId="4" borderId="8" xfId="0" applyFont="1" applyFill="1" applyBorder="1" applyAlignment="1" applyProtection="1">
      <alignment horizontal="left" vertical="center"/>
    </xf>
    <xf numFmtId="0" fontId="20" fillId="4" borderId="7" xfId="0" applyFont="1" applyFill="1" applyBorder="1" applyAlignment="1" applyProtection="1">
      <alignment horizontal="right"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4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16" fillId="0" borderId="0" xfId="0" applyNumberFormat="1" applyFont="1" applyAlignment="1" applyProtection="1">
      <alignment vertical="center"/>
    </xf>
    <xf numFmtId="4" fontId="2" fillId="0" borderId="0" xfId="0" applyNumberFormat="1" applyFont="1" applyAlignment="1" applyProtection="1">
      <alignment vertical="center"/>
    </xf>
    <xf numFmtId="4" fontId="15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5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50000000000003" customHeight="1"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11</v>
      </c>
    </row>
    <row r="5" spans="1:74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62" t="s">
        <v>13</v>
      </c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19"/>
      <c r="AQ5" s="19"/>
      <c r="AR5" s="17"/>
      <c r="BE5" s="242" t="s">
        <v>14</v>
      </c>
      <c r="BS5" s="14" t="s">
        <v>6</v>
      </c>
    </row>
    <row r="6" spans="1:74" s="1" customFormat="1" ht="36.950000000000003" customHeight="1">
      <c r="B6" s="18"/>
      <c r="C6" s="19"/>
      <c r="D6" s="25" t="s">
        <v>15</v>
      </c>
      <c r="E6" s="19"/>
      <c r="F6" s="19"/>
      <c r="G6" s="19"/>
      <c r="H6" s="19"/>
      <c r="I6" s="19"/>
      <c r="J6" s="19"/>
      <c r="K6" s="264" t="s">
        <v>16</v>
      </c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19"/>
      <c r="AQ6" s="19"/>
      <c r="AR6" s="17"/>
      <c r="BE6" s="243"/>
      <c r="BS6" s="14" t="s">
        <v>6</v>
      </c>
    </row>
    <row r="7" spans="1:74" s="1" customFormat="1" ht="12" customHeight="1">
      <c r="B7" s="18"/>
      <c r="C7" s="19"/>
      <c r="D7" s="26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18</v>
      </c>
      <c r="AL7" s="19"/>
      <c r="AM7" s="19"/>
      <c r="AN7" s="24" t="s">
        <v>1</v>
      </c>
      <c r="AO7" s="19"/>
      <c r="AP7" s="19"/>
      <c r="AQ7" s="19"/>
      <c r="AR7" s="17"/>
      <c r="BE7" s="243"/>
      <c r="BS7" s="14" t="s">
        <v>6</v>
      </c>
    </row>
    <row r="8" spans="1:74" s="1" customFormat="1" ht="12" customHeight="1">
      <c r="B8" s="18"/>
      <c r="C8" s="19"/>
      <c r="D8" s="26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21</v>
      </c>
      <c r="AL8" s="19"/>
      <c r="AM8" s="19"/>
      <c r="AN8" s="27" t="s">
        <v>22</v>
      </c>
      <c r="AO8" s="19"/>
      <c r="AP8" s="19"/>
      <c r="AQ8" s="19"/>
      <c r="AR8" s="17"/>
      <c r="BE8" s="243"/>
      <c r="BS8" s="14" t="s">
        <v>6</v>
      </c>
    </row>
    <row r="9" spans="1:74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43"/>
      <c r="BS9" s="14" t="s">
        <v>6</v>
      </c>
    </row>
    <row r="10" spans="1:74" s="1" customFormat="1" ht="12" customHeight="1">
      <c r="B10" s="18"/>
      <c r="C10" s="19"/>
      <c r="D10" s="26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24</v>
      </c>
      <c r="AL10" s="19"/>
      <c r="AM10" s="19"/>
      <c r="AN10" s="24" t="s">
        <v>1</v>
      </c>
      <c r="AO10" s="19"/>
      <c r="AP10" s="19"/>
      <c r="AQ10" s="19"/>
      <c r="AR10" s="17"/>
      <c r="BE10" s="243"/>
      <c r="BS10" s="14" t="s">
        <v>6</v>
      </c>
    </row>
    <row r="11" spans="1:74" s="1" customFormat="1" ht="18.399999999999999" customHeight="1">
      <c r="B11" s="18"/>
      <c r="C11" s="19"/>
      <c r="D11" s="19"/>
      <c r="E11" s="24" t="s">
        <v>25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43"/>
      <c r="BS11" s="14" t="s">
        <v>6</v>
      </c>
    </row>
    <row r="12" spans="1:74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43"/>
      <c r="BS12" s="14" t="s">
        <v>6</v>
      </c>
    </row>
    <row r="13" spans="1:74" s="1" customFormat="1" ht="12" customHeight="1">
      <c r="B13" s="18"/>
      <c r="C13" s="19"/>
      <c r="D13" s="26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24</v>
      </c>
      <c r="AL13" s="19"/>
      <c r="AM13" s="19"/>
      <c r="AN13" s="28" t="s">
        <v>28</v>
      </c>
      <c r="AO13" s="19"/>
      <c r="AP13" s="19"/>
      <c r="AQ13" s="19"/>
      <c r="AR13" s="17"/>
      <c r="BE13" s="243"/>
      <c r="BS13" s="14" t="s">
        <v>6</v>
      </c>
    </row>
    <row r="14" spans="1:74" ht="12.75">
      <c r="B14" s="18"/>
      <c r="C14" s="19"/>
      <c r="D14" s="19"/>
      <c r="E14" s="265" t="s">
        <v>28</v>
      </c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" t="s">
        <v>26</v>
      </c>
      <c r="AL14" s="19"/>
      <c r="AM14" s="19"/>
      <c r="AN14" s="28" t="s">
        <v>28</v>
      </c>
      <c r="AO14" s="19"/>
      <c r="AP14" s="19"/>
      <c r="AQ14" s="19"/>
      <c r="AR14" s="17"/>
      <c r="BE14" s="243"/>
      <c r="BS14" s="14" t="s">
        <v>6</v>
      </c>
    </row>
    <row r="15" spans="1:74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43"/>
      <c r="BS15" s="14" t="s">
        <v>29</v>
      </c>
    </row>
    <row r="16" spans="1:74" s="1" customFormat="1" ht="12" customHeight="1">
      <c r="B16" s="18"/>
      <c r="C16" s="19"/>
      <c r="D16" s="26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43"/>
      <c r="BS16" s="14" t="s">
        <v>4</v>
      </c>
    </row>
    <row r="17" spans="1:71" s="1" customFormat="1" ht="18.399999999999999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43"/>
      <c r="BS17" s="14" t="s">
        <v>29</v>
      </c>
    </row>
    <row r="18" spans="1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43"/>
      <c r="BS18" s="14" t="s">
        <v>6</v>
      </c>
    </row>
    <row r="19" spans="1:71" s="1" customFormat="1" ht="12" customHeight="1">
      <c r="B19" s="18"/>
      <c r="C19" s="19"/>
      <c r="D19" s="26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43"/>
      <c r="BS19" s="14" t="s">
        <v>6</v>
      </c>
    </row>
    <row r="20" spans="1:71" s="1" customFormat="1" ht="18.399999999999999" customHeight="1">
      <c r="B20" s="18"/>
      <c r="C20" s="19"/>
      <c r="D20" s="19"/>
      <c r="E20" s="24" t="s">
        <v>33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43"/>
      <c r="BS20" s="14" t="s">
        <v>29</v>
      </c>
    </row>
    <row r="21" spans="1:71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43"/>
    </row>
    <row r="22" spans="1:71" s="1" customFormat="1" ht="12" customHeight="1">
      <c r="B22" s="18"/>
      <c r="C22" s="19"/>
      <c r="D22" s="26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43"/>
    </row>
    <row r="23" spans="1:71" s="1" customFormat="1" ht="16.5" customHeight="1">
      <c r="B23" s="18"/>
      <c r="C23" s="19"/>
      <c r="D23" s="19"/>
      <c r="E23" s="267" t="s">
        <v>1</v>
      </c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19"/>
      <c r="AP23" s="19"/>
      <c r="AQ23" s="19"/>
      <c r="AR23" s="17"/>
      <c r="BE23" s="243"/>
    </row>
    <row r="24" spans="1:71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43"/>
    </row>
    <row r="25" spans="1:71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43"/>
    </row>
    <row r="26" spans="1:71" s="1" customFormat="1" ht="14.45" customHeight="1">
      <c r="B26" s="18"/>
      <c r="C26" s="19"/>
      <c r="D26" s="31" t="s">
        <v>35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283">
        <f>ROUND(AG94,2)</f>
        <v>0</v>
      </c>
      <c r="AL26" s="263"/>
      <c r="AM26" s="263"/>
      <c r="AN26" s="263"/>
      <c r="AO26" s="263"/>
      <c r="AP26" s="19"/>
      <c r="AQ26" s="19"/>
      <c r="AR26" s="17"/>
      <c r="BE26" s="243"/>
    </row>
    <row r="27" spans="1:71" s="1" customFormat="1" ht="14.45" customHeight="1">
      <c r="B27" s="18"/>
      <c r="C27" s="19"/>
      <c r="D27" s="31" t="s">
        <v>36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283">
        <f>ROUND(AG98, 2)</f>
        <v>0</v>
      </c>
      <c r="AL27" s="283"/>
      <c r="AM27" s="283"/>
      <c r="AN27" s="283"/>
      <c r="AO27" s="283"/>
      <c r="AP27" s="19"/>
      <c r="AQ27" s="19"/>
      <c r="AR27" s="17"/>
      <c r="BE27" s="243"/>
    </row>
    <row r="28" spans="1:71" s="2" customFormat="1" ht="6.95" customHeight="1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5"/>
      <c r="BE28" s="243"/>
    </row>
    <row r="29" spans="1:71" s="2" customFormat="1" ht="25.9" customHeight="1">
      <c r="A29" s="32"/>
      <c r="B29" s="33"/>
      <c r="C29" s="34"/>
      <c r="D29" s="36" t="s">
        <v>37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284">
        <f>ROUND(AK26 + AK27, 2)</f>
        <v>0</v>
      </c>
      <c r="AL29" s="285"/>
      <c r="AM29" s="285"/>
      <c r="AN29" s="285"/>
      <c r="AO29" s="285"/>
      <c r="AP29" s="34"/>
      <c r="AQ29" s="34"/>
      <c r="AR29" s="35"/>
      <c r="BE29" s="243"/>
    </row>
    <row r="30" spans="1:71" s="2" customFormat="1" ht="6.95" customHeight="1">
      <c r="A30" s="32"/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5"/>
      <c r="BE30" s="243"/>
    </row>
    <row r="31" spans="1:71" s="2" customFormat="1" ht="12.75">
      <c r="A31" s="32"/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268" t="s">
        <v>38</v>
      </c>
      <c r="M31" s="268"/>
      <c r="N31" s="268"/>
      <c r="O31" s="268"/>
      <c r="P31" s="268"/>
      <c r="Q31" s="34"/>
      <c r="R31" s="34"/>
      <c r="S31" s="34"/>
      <c r="T31" s="34"/>
      <c r="U31" s="34"/>
      <c r="V31" s="34"/>
      <c r="W31" s="268" t="s">
        <v>39</v>
      </c>
      <c r="X31" s="268"/>
      <c r="Y31" s="268"/>
      <c r="Z31" s="268"/>
      <c r="AA31" s="268"/>
      <c r="AB31" s="268"/>
      <c r="AC31" s="268"/>
      <c r="AD31" s="268"/>
      <c r="AE31" s="268"/>
      <c r="AF31" s="34"/>
      <c r="AG31" s="34"/>
      <c r="AH31" s="34"/>
      <c r="AI31" s="34"/>
      <c r="AJ31" s="34"/>
      <c r="AK31" s="268" t="s">
        <v>40</v>
      </c>
      <c r="AL31" s="268"/>
      <c r="AM31" s="268"/>
      <c r="AN31" s="268"/>
      <c r="AO31" s="268"/>
      <c r="AP31" s="34"/>
      <c r="AQ31" s="34"/>
      <c r="AR31" s="35"/>
      <c r="BE31" s="243"/>
    </row>
    <row r="32" spans="1:71" s="3" customFormat="1" ht="14.45" customHeight="1">
      <c r="B32" s="38"/>
      <c r="C32" s="39"/>
      <c r="D32" s="26" t="s">
        <v>41</v>
      </c>
      <c r="E32" s="39"/>
      <c r="F32" s="26" t="s">
        <v>42</v>
      </c>
      <c r="G32" s="39"/>
      <c r="H32" s="39"/>
      <c r="I32" s="39"/>
      <c r="J32" s="39"/>
      <c r="K32" s="39"/>
      <c r="L32" s="260">
        <v>0.2</v>
      </c>
      <c r="M32" s="261"/>
      <c r="N32" s="261"/>
      <c r="O32" s="261"/>
      <c r="P32" s="261"/>
      <c r="Q32" s="39"/>
      <c r="R32" s="39"/>
      <c r="S32" s="39"/>
      <c r="T32" s="39"/>
      <c r="U32" s="39"/>
      <c r="V32" s="39"/>
      <c r="W32" s="282">
        <f>ROUND(AZ94 + SUM(CD98:CD102), 2)</f>
        <v>0</v>
      </c>
      <c r="X32" s="261"/>
      <c r="Y32" s="261"/>
      <c r="Z32" s="261"/>
      <c r="AA32" s="261"/>
      <c r="AB32" s="261"/>
      <c r="AC32" s="261"/>
      <c r="AD32" s="261"/>
      <c r="AE32" s="261"/>
      <c r="AF32" s="39"/>
      <c r="AG32" s="39"/>
      <c r="AH32" s="39"/>
      <c r="AI32" s="39"/>
      <c r="AJ32" s="39"/>
      <c r="AK32" s="282">
        <f>ROUND(AV94 + SUM(BY98:BY102), 2)</f>
        <v>0</v>
      </c>
      <c r="AL32" s="261"/>
      <c r="AM32" s="261"/>
      <c r="AN32" s="261"/>
      <c r="AO32" s="261"/>
      <c r="AP32" s="39"/>
      <c r="AQ32" s="39"/>
      <c r="AR32" s="40"/>
      <c r="BE32" s="244"/>
    </row>
    <row r="33" spans="1:57" s="3" customFormat="1" ht="14.45" customHeight="1">
      <c r="B33" s="38"/>
      <c r="C33" s="39"/>
      <c r="D33" s="39"/>
      <c r="E33" s="39"/>
      <c r="F33" s="26" t="s">
        <v>43</v>
      </c>
      <c r="G33" s="39"/>
      <c r="H33" s="39"/>
      <c r="I33" s="39"/>
      <c r="J33" s="39"/>
      <c r="K33" s="39"/>
      <c r="L33" s="260">
        <v>0.2</v>
      </c>
      <c r="M33" s="261"/>
      <c r="N33" s="261"/>
      <c r="O33" s="261"/>
      <c r="P33" s="261"/>
      <c r="Q33" s="39"/>
      <c r="R33" s="39"/>
      <c r="S33" s="39"/>
      <c r="T33" s="39"/>
      <c r="U33" s="39"/>
      <c r="V33" s="39"/>
      <c r="W33" s="282">
        <f>ROUND(BA94 + SUM(CE98:CE102), 2)</f>
        <v>0</v>
      </c>
      <c r="X33" s="261"/>
      <c r="Y33" s="261"/>
      <c r="Z33" s="261"/>
      <c r="AA33" s="261"/>
      <c r="AB33" s="261"/>
      <c r="AC33" s="261"/>
      <c r="AD33" s="261"/>
      <c r="AE33" s="261"/>
      <c r="AF33" s="39"/>
      <c r="AG33" s="39"/>
      <c r="AH33" s="39"/>
      <c r="AI33" s="39"/>
      <c r="AJ33" s="39"/>
      <c r="AK33" s="282">
        <f>ROUND(AW94 + SUM(BZ98:BZ102), 2)</f>
        <v>0</v>
      </c>
      <c r="AL33" s="261"/>
      <c r="AM33" s="261"/>
      <c r="AN33" s="261"/>
      <c r="AO33" s="261"/>
      <c r="AP33" s="39"/>
      <c r="AQ33" s="39"/>
      <c r="AR33" s="40"/>
      <c r="BE33" s="244"/>
    </row>
    <row r="34" spans="1:57" s="3" customFormat="1" ht="14.45" hidden="1" customHeight="1">
      <c r="B34" s="38"/>
      <c r="C34" s="39"/>
      <c r="D34" s="39"/>
      <c r="E34" s="39"/>
      <c r="F34" s="26" t="s">
        <v>44</v>
      </c>
      <c r="G34" s="39"/>
      <c r="H34" s="39"/>
      <c r="I34" s="39"/>
      <c r="J34" s="39"/>
      <c r="K34" s="39"/>
      <c r="L34" s="260">
        <v>0.2</v>
      </c>
      <c r="M34" s="261"/>
      <c r="N34" s="261"/>
      <c r="O34" s="261"/>
      <c r="P34" s="261"/>
      <c r="Q34" s="39"/>
      <c r="R34" s="39"/>
      <c r="S34" s="39"/>
      <c r="T34" s="39"/>
      <c r="U34" s="39"/>
      <c r="V34" s="39"/>
      <c r="W34" s="282">
        <f>ROUND(BB94 + SUM(CF98:CF102), 2)</f>
        <v>0</v>
      </c>
      <c r="X34" s="261"/>
      <c r="Y34" s="261"/>
      <c r="Z34" s="261"/>
      <c r="AA34" s="261"/>
      <c r="AB34" s="261"/>
      <c r="AC34" s="261"/>
      <c r="AD34" s="261"/>
      <c r="AE34" s="261"/>
      <c r="AF34" s="39"/>
      <c r="AG34" s="39"/>
      <c r="AH34" s="39"/>
      <c r="AI34" s="39"/>
      <c r="AJ34" s="39"/>
      <c r="AK34" s="282">
        <v>0</v>
      </c>
      <c r="AL34" s="261"/>
      <c r="AM34" s="261"/>
      <c r="AN34" s="261"/>
      <c r="AO34" s="261"/>
      <c r="AP34" s="39"/>
      <c r="AQ34" s="39"/>
      <c r="AR34" s="40"/>
      <c r="BE34" s="244"/>
    </row>
    <row r="35" spans="1:57" s="3" customFormat="1" ht="14.45" hidden="1" customHeight="1">
      <c r="B35" s="38"/>
      <c r="C35" s="39"/>
      <c r="D35" s="39"/>
      <c r="E35" s="39"/>
      <c r="F35" s="26" t="s">
        <v>45</v>
      </c>
      <c r="G35" s="39"/>
      <c r="H35" s="39"/>
      <c r="I35" s="39"/>
      <c r="J35" s="39"/>
      <c r="K35" s="39"/>
      <c r="L35" s="260">
        <v>0.2</v>
      </c>
      <c r="M35" s="261"/>
      <c r="N35" s="261"/>
      <c r="O35" s="261"/>
      <c r="P35" s="261"/>
      <c r="Q35" s="39"/>
      <c r="R35" s="39"/>
      <c r="S35" s="39"/>
      <c r="T35" s="39"/>
      <c r="U35" s="39"/>
      <c r="V35" s="39"/>
      <c r="W35" s="282">
        <f>ROUND(BC94 + SUM(CG98:CG102), 2)</f>
        <v>0</v>
      </c>
      <c r="X35" s="261"/>
      <c r="Y35" s="261"/>
      <c r="Z35" s="261"/>
      <c r="AA35" s="261"/>
      <c r="AB35" s="261"/>
      <c r="AC35" s="261"/>
      <c r="AD35" s="261"/>
      <c r="AE35" s="261"/>
      <c r="AF35" s="39"/>
      <c r="AG35" s="39"/>
      <c r="AH35" s="39"/>
      <c r="AI35" s="39"/>
      <c r="AJ35" s="39"/>
      <c r="AK35" s="282">
        <v>0</v>
      </c>
      <c r="AL35" s="261"/>
      <c r="AM35" s="261"/>
      <c r="AN35" s="261"/>
      <c r="AO35" s="261"/>
      <c r="AP35" s="39"/>
      <c r="AQ35" s="39"/>
      <c r="AR35" s="40"/>
    </row>
    <row r="36" spans="1:57" s="3" customFormat="1" ht="14.45" hidden="1" customHeight="1">
      <c r="B36" s="38"/>
      <c r="C36" s="39"/>
      <c r="D36" s="39"/>
      <c r="E36" s="39"/>
      <c r="F36" s="26" t="s">
        <v>46</v>
      </c>
      <c r="G36" s="39"/>
      <c r="H36" s="39"/>
      <c r="I36" s="39"/>
      <c r="J36" s="39"/>
      <c r="K36" s="39"/>
      <c r="L36" s="260">
        <v>0</v>
      </c>
      <c r="M36" s="261"/>
      <c r="N36" s="261"/>
      <c r="O36" s="261"/>
      <c r="P36" s="261"/>
      <c r="Q36" s="39"/>
      <c r="R36" s="39"/>
      <c r="S36" s="39"/>
      <c r="T36" s="39"/>
      <c r="U36" s="39"/>
      <c r="V36" s="39"/>
      <c r="W36" s="282">
        <f>ROUND(BD94 + SUM(CH98:CH102), 2)</f>
        <v>0</v>
      </c>
      <c r="X36" s="261"/>
      <c r="Y36" s="261"/>
      <c r="Z36" s="261"/>
      <c r="AA36" s="261"/>
      <c r="AB36" s="261"/>
      <c r="AC36" s="261"/>
      <c r="AD36" s="261"/>
      <c r="AE36" s="261"/>
      <c r="AF36" s="39"/>
      <c r="AG36" s="39"/>
      <c r="AH36" s="39"/>
      <c r="AI36" s="39"/>
      <c r="AJ36" s="39"/>
      <c r="AK36" s="282">
        <v>0</v>
      </c>
      <c r="AL36" s="261"/>
      <c r="AM36" s="261"/>
      <c r="AN36" s="261"/>
      <c r="AO36" s="261"/>
      <c r="AP36" s="39"/>
      <c r="AQ36" s="39"/>
      <c r="AR36" s="40"/>
    </row>
    <row r="37" spans="1:57" s="2" customFormat="1" ht="6.95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2"/>
    </row>
    <row r="38" spans="1:57" s="2" customFormat="1" ht="25.9" customHeight="1">
      <c r="A38" s="32"/>
      <c r="B38" s="33"/>
      <c r="C38" s="41"/>
      <c r="D38" s="42" t="s">
        <v>47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4" t="s">
        <v>48</v>
      </c>
      <c r="U38" s="43"/>
      <c r="V38" s="43"/>
      <c r="W38" s="43"/>
      <c r="X38" s="280" t="s">
        <v>49</v>
      </c>
      <c r="Y38" s="281"/>
      <c r="Z38" s="281"/>
      <c r="AA38" s="281"/>
      <c r="AB38" s="281"/>
      <c r="AC38" s="43"/>
      <c r="AD38" s="43"/>
      <c r="AE38" s="43"/>
      <c r="AF38" s="43"/>
      <c r="AG38" s="43"/>
      <c r="AH38" s="43"/>
      <c r="AI38" s="43"/>
      <c r="AJ38" s="43"/>
      <c r="AK38" s="286">
        <f>SUM(AK29:AK36)</f>
        <v>0</v>
      </c>
      <c r="AL38" s="281"/>
      <c r="AM38" s="281"/>
      <c r="AN38" s="281"/>
      <c r="AO38" s="287"/>
      <c r="AP38" s="41"/>
      <c r="AQ38" s="41"/>
      <c r="AR38" s="35"/>
      <c r="BE38" s="32"/>
    </row>
    <row r="39" spans="1:57" s="2" customFormat="1" ht="6.95" customHeight="1">
      <c r="A39" s="32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5"/>
      <c r="BE39" s="32"/>
    </row>
    <row r="40" spans="1:57" s="2" customFormat="1" ht="14.45" customHeight="1">
      <c r="A40" s="32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5"/>
      <c r="BE40" s="32"/>
    </row>
    <row r="41" spans="1:57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5" customHeight="1">
      <c r="B49" s="45"/>
      <c r="C49" s="46"/>
      <c r="D49" s="47" t="s">
        <v>50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51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1:57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2"/>
      <c r="B60" s="33"/>
      <c r="C60" s="34"/>
      <c r="D60" s="50" t="s">
        <v>52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0" t="s">
        <v>53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0" t="s">
        <v>52</v>
      </c>
      <c r="AI60" s="37"/>
      <c r="AJ60" s="37"/>
      <c r="AK60" s="37"/>
      <c r="AL60" s="37"/>
      <c r="AM60" s="50" t="s">
        <v>53</v>
      </c>
      <c r="AN60" s="37"/>
      <c r="AO60" s="37"/>
      <c r="AP60" s="34"/>
      <c r="AQ60" s="34"/>
      <c r="AR60" s="35"/>
      <c r="BE60" s="32"/>
    </row>
    <row r="61" spans="1:57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2"/>
      <c r="B64" s="33"/>
      <c r="C64" s="34"/>
      <c r="D64" s="47" t="s">
        <v>54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55</v>
      </c>
      <c r="AI64" s="51"/>
      <c r="AJ64" s="51"/>
      <c r="AK64" s="51"/>
      <c r="AL64" s="51"/>
      <c r="AM64" s="51"/>
      <c r="AN64" s="51"/>
      <c r="AO64" s="51"/>
      <c r="AP64" s="34"/>
      <c r="AQ64" s="34"/>
      <c r="AR64" s="35"/>
      <c r="BE64" s="32"/>
    </row>
    <row r="65" spans="1:57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2"/>
      <c r="B75" s="33"/>
      <c r="C75" s="34"/>
      <c r="D75" s="50" t="s">
        <v>52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0" t="s">
        <v>53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0" t="s">
        <v>52</v>
      </c>
      <c r="AI75" s="37"/>
      <c r="AJ75" s="37"/>
      <c r="AK75" s="37"/>
      <c r="AL75" s="37"/>
      <c r="AM75" s="50" t="s">
        <v>53</v>
      </c>
      <c r="AN75" s="37"/>
      <c r="AO75" s="37"/>
      <c r="AP75" s="34"/>
      <c r="AQ75" s="34"/>
      <c r="AR75" s="35"/>
      <c r="BE75" s="32"/>
    </row>
    <row r="76" spans="1:57" s="2" customFormat="1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2"/>
    </row>
    <row r="77" spans="1:57" s="2" customFormat="1" ht="6.95" customHeight="1">
      <c r="A77" s="3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5"/>
      <c r="BE77" s="32"/>
    </row>
    <row r="81" spans="1:91" s="2" customFormat="1" ht="6.95" customHeight="1">
      <c r="A81" s="32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5"/>
      <c r="BE81" s="32"/>
    </row>
    <row r="82" spans="1:91" s="2" customFormat="1" ht="24.95" customHeight="1">
      <c r="A82" s="32"/>
      <c r="B82" s="33"/>
      <c r="C82" s="20" t="s">
        <v>56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2"/>
    </row>
    <row r="83" spans="1:9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2"/>
    </row>
    <row r="84" spans="1:91" s="4" customFormat="1" ht="12" customHeight="1">
      <c r="B84" s="56"/>
      <c r="C84" s="26" t="s">
        <v>12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S17-802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1:91" s="5" customFormat="1" ht="36.950000000000003" customHeight="1">
      <c r="B85" s="59"/>
      <c r="C85" s="60" t="s">
        <v>15</v>
      </c>
      <c r="D85" s="61"/>
      <c r="E85" s="61"/>
      <c r="F85" s="61"/>
      <c r="G85" s="61"/>
      <c r="H85" s="61"/>
      <c r="I85" s="61"/>
      <c r="J85" s="61"/>
      <c r="K85" s="61"/>
      <c r="L85" s="277" t="str">
        <f>K6</f>
        <v>Požiarná zbrojnica Košeca - Zmena dokončenej stavby</v>
      </c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  <c r="AA85" s="278"/>
      <c r="AB85" s="278"/>
      <c r="AC85" s="278"/>
      <c r="AD85" s="278"/>
      <c r="AE85" s="278"/>
      <c r="AF85" s="278"/>
      <c r="AG85" s="278"/>
      <c r="AH85" s="278"/>
      <c r="AI85" s="278"/>
      <c r="AJ85" s="278"/>
      <c r="AK85" s="278"/>
      <c r="AL85" s="278"/>
      <c r="AM85" s="278"/>
      <c r="AN85" s="278"/>
      <c r="AO85" s="278"/>
      <c r="AP85" s="61"/>
      <c r="AQ85" s="61"/>
      <c r="AR85" s="62"/>
    </row>
    <row r="86" spans="1:91" s="2" customFormat="1" ht="6.95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2"/>
    </row>
    <row r="87" spans="1:91" s="2" customFormat="1" ht="12" customHeight="1">
      <c r="A87" s="32"/>
      <c r="B87" s="33"/>
      <c r="C87" s="26" t="s">
        <v>19</v>
      </c>
      <c r="D87" s="34"/>
      <c r="E87" s="34"/>
      <c r="F87" s="34"/>
      <c r="G87" s="34"/>
      <c r="H87" s="34"/>
      <c r="I87" s="34"/>
      <c r="J87" s="34"/>
      <c r="K87" s="34"/>
      <c r="L87" s="63" t="str">
        <f>IF(K8="","",K8)</f>
        <v>Košeca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6" t="s">
        <v>21</v>
      </c>
      <c r="AJ87" s="34"/>
      <c r="AK87" s="34"/>
      <c r="AL87" s="34"/>
      <c r="AM87" s="279" t="str">
        <f>IF(AN8= "","",AN8)</f>
        <v>26. 8. 2017</v>
      </c>
      <c r="AN87" s="279"/>
      <c r="AO87" s="34"/>
      <c r="AP87" s="34"/>
      <c r="AQ87" s="34"/>
      <c r="AR87" s="35"/>
      <c r="BE87" s="32"/>
    </row>
    <row r="88" spans="1:9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2"/>
    </row>
    <row r="89" spans="1:91" s="2" customFormat="1" ht="15.2" customHeight="1">
      <c r="A89" s="32"/>
      <c r="B89" s="33"/>
      <c r="C89" s="26" t="s">
        <v>23</v>
      </c>
      <c r="D89" s="34"/>
      <c r="E89" s="34"/>
      <c r="F89" s="34"/>
      <c r="G89" s="34"/>
      <c r="H89" s="34"/>
      <c r="I89" s="34"/>
      <c r="J89" s="34"/>
      <c r="K89" s="34"/>
      <c r="L89" s="57" t="str">
        <f>IF(E11= "","",E11)</f>
        <v>Obec Košeca, Hlavná 36/100, 018 64 Košeca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6" t="s">
        <v>30</v>
      </c>
      <c r="AJ89" s="34"/>
      <c r="AK89" s="34"/>
      <c r="AL89" s="34"/>
      <c r="AM89" s="275" t="str">
        <f>IF(E17="","",E17)</f>
        <v xml:space="preserve"> </v>
      </c>
      <c r="AN89" s="276"/>
      <c r="AO89" s="276"/>
      <c r="AP89" s="276"/>
      <c r="AQ89" s="34"/>
      <c r="AR89" s="35"/>
      <c r="AS89" s="269" t="s">
        <v>57</v>
      </c>
      <c r="AT89" s="270"/>
      <c r="AU89" s="65"/>
      <c r="AV89" s="65"/>
      <c r="AW89" s="65"/>
      <c r="AX89" s="65"/>
      <c r="AY89" s="65"/>
      <c r="AZ89" s="65"/>
      <c r="BA89" s="65"/>
      <c r="BB89" s="65"/>
      <c r="BC89" s="65"/>
      <c r="BD89" s="66"/>
      <c r="BE89" s="32"/>
    </row>
    <row r="90" spans="1:91" s="2" customFormat="1" ht="15.2" customHeight="1">
      <c r="A90" s="32"/>
      <c r="B90" s="33"/>
      <c r="C90" s="26" t="s">
        <v>27</v>
      </c>
      <c r="D90" s="34"/>
      <c r="E90" s="34"/>
      <c r="F90" s="34"/>
      <c r="G90" s="34"/>
      <c r="H90" s="34"/>
      <c r="I90" s="34"/>
      <c r="J90" s="34"/>
      <c r="K90" s="34"/>
      <c r="L90" s="57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6" t="s">
        <v>32</v>
      </c>
      <c r="AJ90" s="34"/>
      <c r="AK90" s="34"/>
      <c r="AL90" s="34"/>
      <c r="AM90" s="275" t="str">
        <f>IF(E20="","",E20)</f>
        <v>Bc. Pavol Královič</v>
      </c>
      <c r="AN90" s="276"/>
      <c r="AO90" s="276"/>
      <c r="AP90" s="276"/>
      <c r="AQ90" s="34"/>
      <c r="AR90" s="35"/>
      <c r="AS90" s="271"/>
      <c r="AT90" s="272"/>
      <c r="AU90" s="67"/>
      <c r="AV90" s="67"/>
      <c r="AW90" s="67"/>
      <c r="AX90" s="67"/>
      <c r="AY90" s="67"/>
      <c r="AZ90" s="67"/>
      <c r="BA90" s="67"/>
      <c r="BB90" s="67"/>
      <c r="BC90" s="67"/>
      <c r="BD90" s="68"/>
      <c r="BE90" s="32"/>
    </row>
    <row r="91" spans="1:91" s="2" customFormat="1" ht="10.9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273"/>
      <c r="AT91" s="274"/>
      <c r="AU91" s="69"/>
      <c r="AV91" s="69"/>
      <c r="AW91" s="69"/>
      <c r="AX91" s="69"/>
      <c r="AY91" s="69"/>
      <c r="AZ91" s="69"/>
      <c r="BA91" s="69"/>
      <c r="BB91" s="69"/>
      <c r="BC91" s="69"/>
      <c r="BD91" s="70"/>
      <c r="BE91" s="32"/>
    </row>
    <row r="92" spans="1:91" s="2" customFormat="1" ht="29.25" customHeight="1">
      <c r="A92" s="32"/>
      <c r="B92" s="33"/>
      <c r="C92" s="250" t="s">
        <v>58</v>
      </c>
      <c r="D92" s="251"/>
      <c r="E92" s="251"/>
      <c r="F92" s="251"/>
      <c r="G92" s="251"/>
      <c r="H92" s="71"/>
      <c r="I92" s="252" t="s">
        <v>59</v>
      </c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1"/>
      <c r="Z92" s="251"/>
      <c r="AA92" s="251"/>
      <c r="AB92" s="251"/>
      <c r="AC92" s="251"/>
      <c r="AD92" s="251"/>
      <c r="AE92" s="251"/>
      <c r="AF92" s="251"/>
      <c r="AG92" s="257" t="s">
        <v>60</v>
      </c>
      <c r="AH92" s="251"/>
      <c r="AI92" s="251"/>
      <c r="AJ92" s="251"/>
      <c r="AK92" s="251"/>
      <c r="AL92" s="251"/>
      <c r="AM92" s="251"/>
      <c r="AN92" s="252" t="s">
        <v>61</v>
      </c>
      <c r="AO92" s="251"/>
      <c r="AP92" s="256"/>
      <c r="AQ92" s="72" t="s">
        <v>62</v>
      </c>
      <c r="AR92" s="35"/>
      <c r="AS92" s="73" t="s">
        <v>63</v>
      </c>
      <c r="AT92" s="74" t="s">
        <v>64</v>
      </c>
      <c r="AU92" s="74" t="s">
        <v>65</v>
      </c>
      <c r="AV92" s="74" t="s">
        <v>66</v>
      </c>
      <c r="AW92" s="74" t="s">
        <v>67</v>
      </c>
      <c r="AX92" s="74" t="s">
        <v>68</v>
      </c>
      <c r="AY92" s="74" t="s">
        <v>69</v>
      </c>
      <c r="AZ92" s="74" t="s">
        <v>70</v>
      </c>
      <c r="BA92" s="74" t="s">
        <v>71</v>
      </c>
      <c r="BB92" s="74" t="s">
        <v>72</v>
      </c>
      <c r="BC92" s="74" t="s">
        <v>73</v>
      </c>
      <c r="BD92" s="75" t="s">
        <v>74</v>
      </c>
      <c r="BE92" s="32"/>
    </row>
    <row r="93" spans="1:91" s="2" customFormat="1" ht="10.9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8"/>
      <c r="BE93" s="32"/>
    </row>
    <row r="94" spans="1:91" s="6" customFormat="1" ht="32.450000000000003" customHeight="1">
      <c r="B94" s="79"/>
      <c r="C94" s="80" t="s">
        <v>75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247">
        <f>ROUND(SUM(AG95:AG96),2)</f>
        <v>0</v>
      </c>
      <c r="AH94" s="247"/>
      <c r="AI94" s="247"/>
      <c r="AJ94" s="247"/>
      <c r="AK94" s="247"/>
      <c r="AL94" s="247"/>
      <c r="AM94" s="247"/>
      <c r="AN94" s="248">
        <f>SUM(AG94,AT94)</f>
        <v>0</v>
      </c>
      <c r="AO94" s="248"/>
      <c r="AP94" s="248"/>
      <c r="AQ94" s="83" t="s">
        <v>1</v>
      </c>
      <c r="AR94" s="84"/>
      <c r="AS94" s="85">
        <f>ROUND(SUM(AS95:AS96),2)</f>
        <v>0</v>
      </c>
      <c r="AT94" s="86">
        <f>ROUND(SUM(AV94:AW94),2)</f>
        <v>0</v>
      </c>
      <c r="AU94" s="87">
        <f>ROUND(SUM(AU95:AU96),5)</f>
        <v>0</v>
      </c>
      <c r="AV94" s="86">
        <f>ROUND(AZ94*L32,2)</f>
        <v>0</v>
      </c>
      <c r="AW94" s="86">
        <f>ROUND(BA94*L33,2)</f>
        <v>0</v>
      </c>
      <c r="AX94" s="86">
        <f>ROUND(BB94*L32,2)</f>
        <v>0</v>
      </c>
      <c r="AY94" s="86">
        <f>ROUND(BC94*L33,2)</f>
        <v>0</v>
      </c>
      <c r="AZ94" s="86">
        <f>ROUND(SUM(AZ95:AZ96),2)</f>
        <v>0</v>
      </c>
      <c r="BA94" s="86">
        <f>ROUND(SUM(BA95:BA96),2)</f>
        <v>0</v>
      </c>
      <c r="BB94" s="86">
        <f>ROUND(SUM(BB95:BB96),2)</f>
        <v>0</v>
      </c>
      <c r="BC94" s="86">
        <f>ROUND(SUM(BC95:BC96),2)</f>
        <v>0</v>
      </c>
      <c r="BD94" s="88">
        <f>ROUND(SUM(BD95:BD96),2)</f>
        <v>0</v>
      </c>
      <c r="BS94" s="89" t="s">
        <v>76</v>
      </c>
      <c r="BT94" s="89" t="s">
        <v>77</v>
      </c>
      <c r="BU94" s="90" t="s">
        <v>78</v>
      </c>
      <c r="BV94" s="89" t="s">
        <v>79</v>
      </c>
      <c r="BW94" s="89" t="s">
        <v>5</v>
      </c>
      <c r="BX94" s="89" t="s">
        <v>80</v>
      </c>
      <c r="CL94" s="89" t="s">
        <v>1</v>
      </c>
    </row>
    <row r="95" spans="1:91" s="7" customFormat="1" ht="16.5" customHeight="1">
      <c r="A95" s="91" t="s">
        <v>81</v>
      </c>
      <c r="B95" s="92"/>
      <c r="C95" s="93"/>
      <c r="D95" s="253" t="s">
        <v>82</v>
      </c>
      <c r="E95" s="253"/>
      <c r="F95" s="253"/>
      <c r="G95" s="253"/>
      <c r="H95" s="253"/>
      <c r="I95" s="94"/>
      <c r="J95" s="253" t="s">
        <v>83</v>
      </c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3"/>
      <c r="V95" s="253"/>
      <c r="W95" s="253"/>
      <c r="X95" s="253"/>
      <c r="Y95" s="253"/>
      <c r="Z95" s="253"/>
      <c r="AA95" s="253"/>
      <c r="AB95" s="253"/>
      <c r="AC95" s="253"/>
      <c r="AD95" s="253"/>
      <c r="AE95" s="253"/>
      <c r="AF95" s="253"/>
      <c r="AG95" s="245">
        <f>'O-01 - Zateplenie jestvuj...'!J30</f>
        <v>0</v>
      </c>
      <c r="AH95" s="246"/>
      <c r="AI95" s="246"/>
      <c r="AJ95" s="246"/>
      <c r="AK95" s="246"/>
      <c r="AL95" s="246"/>
      <c r="AM95" s="246"/>
      <c r="AN95" s="245">
        <f>SUM(AG95,AT95)</f>
        <v>0</v>
      </c>
      <c r="AO95" s="246"/>
      <c r="AP95" s="246"/>
      <c r="AQ95" s="95" t="s">
        <v>84</v>
      </c>
      <c r="AR95" s="96"/>
      <c r="AS95" s="97">
        <v>0</v>
      </c>
      <c r="AT95" s="98">
        <f>ROUND(SUM(AV95:AW95),2)</f>
        <v>0</v>
      </c>
      <c r="AU95" s="99">
        <f>'O-01 - Zateplenie jestvuj...'!P122</f>
        <v>0</v>
      </c>
      <c r="AV95" s="98">
        <f>'O-01 - Zateplenie jestvuj...'!J33</f>
        <v>0</v>
      </c>
      <c r="AW95" s="98">
        <f>'O-01 - Zateplenie jestvuj...'!J34</f>
        <v>0</v>
      </c>
      <c r="AX95" s="98">
        <f>'O-01 - Zateplenie jestvuj...'!J35</f>
        <v>0</v>
      </c>
      <c r="AY95" s="98">
        <f>'O-01 - Zateplenie jestvuj...'!J36</f>
        <v>0</v>
      </c>
      <c r="AZ95" s="98">
        <f>'O-01 - Zateplenie jestvuj...'!F33</f>
        <v>0</v>
      </c>
      <c r="BA95" s="98">
        <f>'O-01 - Zateplenie jestvuj...'!F34</f>
        <v>0</v>
      </c>
      <c r="BB95" s="98">
        <f>'O-01 - Zateplenie jestvuj...'!F35</f>
        <v>0</v>
      </c>
      <c r="BC95" s="98">
        <f>'O-01 - Zateplenie jestvuj...'!F36</f>
        <v>0</v>
      </c>
      <c r="BD95" s="100">
        <f>'O-01 - Zateplenie jestvuj...'!F37</f>
        <v>0</v>
      </c>
      <c r="BT95" s="101" t="s">
        <v>85</v>
      </c>
      <c r="BV95" s="101" t="s">
        <v>79</v>
      </c>
      <c r="BW95" s="101" t="s">
        <v>86</v>
      </c>
      <c r="BX95" s="101" t="s">
        <v>5</v>
      </c>
      <c r="CL95" s="101" t="s">
        <v>1</v>
      </c>
      <c r="CM95" s="101" t="s">
        <v>77</v>
      </c>
    </row>
    <row r="96" spans="1:91" s="7" customFormat="1" ht="27" customHeight="1">
      <c r="A96" s="91" t="s">
        <v>81</v>
      </c>
      <c r="B96" s="92"/>
      <c r="C96" s="93"/>
      <c r="D96" s="253" t="s">
        <v>87</v>
      </c>
      <c r="E96" s="253"/>
      <c r="F96" s="253"/>
      <c r="G96" s="253"/>
      <c r="H96" s="253"/>
      <c r="I96" s="94"/>
      <c r="J96" s="253" t="s">
        <v>88</v>
      </c>
      <c r="K96" s="253"/>
      <c r="L96" s="253"/>
      <c r="M96" s="253"/>
      <c r="N96" s="253"/>
      <c r="O96" s="253"/>
      <c r="P96" s="253"/>
      <c r="Q96" s="253"/>
      <c r="R96" s="253"/>
      <c r="S96" s="253"/>
      <c r="T96" s="253"/>
      <c r="U96" s="253"/>
      <c r="V96" s="253"/>
      <c r="W96" s="253"/>
      <c r="X96" s="253"/>
      <c r="Y96" s="253"/>
      <c r="Z96" s="253"/>
      <c r="AA96" s="253"/>
      <c r="AB96" s="253"/>
      <c r="AC96" s="253"/>
      <c r="AD96" s="253"/>
      <c r="AE96" s="253"/>
      <c r="AF96" s="253"/>
      <c r="AG96" s="245">
        <f>'O-02 - Úprava vnútorných ...'!J30</f>
        <v>0</v>
      </c>
      <c r="AH96" s="246"/>
      <c r="AI96" s="246"/>
      <c r="AJ96" s="246"/>
      <c r="AK96" s="246"/>
      <c r="AL96" s="246"/>
      <c r="AM96" s="246"/>
      <c r="AN96" s="245">
        <f>SUM(AG96,AT96)</f>
        <v>0</v>
      </c>
      <c r="AO96" s="246"/>
      <c r="AP96" s="246"/>
      <c r="AQ96" s="95" t="s">
        <v>84</v>
      </c>
      <c r="AR96" s="96"/>
      <c r="AS96" s="102">
        <v>0</v>
      </c>
      <c r="AT96" s="103">
        <f>ROUND(SUM(AV96:AW96),2)</f>
        <v>0</v>
      </c>
      <c r="AU96" s="104">
        <f>'O-02 - Úprava vnútorných ...'!P125</f>
        <v>0</v>
      </c>
      <c r="AV96" s="103">
        <f>'O-02 - Úprava vnútorných ...'!J33</f>
        <v>0</v>
      </c>
      <c r="AW96" s="103">
        <f>'O-02 - Úprava vnútorných ...'!J34</f>
        <v>0</v>
      </c>
      <c r="AX96" s="103">
        <f>'O-02 - Úprava vnútorných ...'!J35</f>
        <v>0</v>
      </c>
      <c r="AY96" s="103">
        <f>'O-02 - Úprava vnútorných ...'!J36</f>
        <v>0</v>
      </c>
      <c r="AZ96" s="103">
        <f>'O-02 - Úprava vnútorných ...'!F33</f>
        <v>0</v>
      </c>
      <c r="BA96" s="103">
        <f>'O-02 - Úprava vnútorných ...'!F34</f>
        <v>0</v>
      </c>
      <c r="BB96" s="103">
        <f>'O-02 - Úprava vnútorných ...'!F35</f>
        <v>0</v>
      </c>
      <c r="BC96" s="103">
        <f>'O-02 - Úprava vnútorných ...'!F36</f>
        <v>0</v>
      </c>
      <c r="BD96" s="105">
        <f>'O-02 - Úprava vnútorných ...'!F37</f>
        <v>0</v>
      </c>
      <c r="BT96" s="101" t="s">
        <v>85</v>
      </c>
      <c r="BV96" s="101" t="s">
        <v>79</v>
      </c>
      <c r="BW96" s="101" t="s">
        <v>89</v>
      </c>
      <c r="BX96" s="101" t="s">
        <v>5</v>
      </c>
      <c r="CL96" s="101" t="s">
        <v>1</v>
      </c>
      <c r="CM96" s="101" t="s">
        <v>77</v>
      </c>
    </row>
    <row r="97" spans="1:89">
      <c r="B97" s="18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7"/>
    </row>
    <row r="98" spans="1:89" s="2" customFormat="1" ht="30" customHeight="1">
      <c r="A98" s="32"/>
      <c r="B98" s="33"/>
      <c r="C98" s="80" t="s">
        <v>90</v>
      </c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248">
        <f>ROUND(SUM(AG99:AG102), 2)</f>
        <v>0</v>
      </c>
      <c r="AH98" s="248"/>
      <c r="AI98" s="248"/>
      <c r="AJ98" s="248"/>
      <c r="AK98" s="248"/>
      <c r="AL98" s="248"/>
      <c r="AM98" s="248"/>
      <c r="AN98" s="248">
        <f>ROUND(SUM(AN99:AN102), 2)</f>
        <v>0</v>
      </c>
      <c r="AO98" s="248"/>
      <c r="AP98" s="248"/>
      <c r="AQ98" s="106"/>
      <c r="AR98" s="35"/>
      <c r="AS98" s="73" t="s">
        <v>91</v>
      </c>
      <c r="AT98" s="74" t="s">
        <v>92</v>
      </c>
      <c r="AU98" s="74" t="s">
        <v>41</v>
      </c>
      <c r="AV98" s="75" t="s">
        <v>64</v>
      </c>
      <c r="AW98" s="32"/>
      <c r="AX98" s="32"/>
      <c r="AY98" s="32"/>
      <c r="AZ98" s="32"/>
      <c r="BA98" s="32"/>
      <c r="BB98" s="32"/>
      <c r="BC98" s="32"/>
      <c r="BD98" s="32"/>
      <c r="BE98" s="32"/>
    </row>
    <row r="99" spans="1:89" s="2" customFormat="1" ht="19.899999999999999" customHeight="1">
      <c r="A99" s="32"/>
      <c r="B99" s="33"/>
      <c r="C99" s="34"/>
      <c r="D99" s="254" t="s">
        <v>93</v>
      </c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254"/>
      <c r="Y99" s="254"/>
      <c r="Z99" s="254"/>
      <c r="AA99" s="254"/>
      <c r="AB99" s="254"/>
      <c r="AC99" s="34"/>
      <c r="AD99" s="34"/>
      <c r="AE99" s="34"/>
      <c r="AF99" s="34"/>
      <c r="AG99" s="258">
        <f>ROUND(AG94 * AS99, 2)</f>
        <v>0</v>
      </c>
      <c r="AH99" s="259"/>
      <c r="AI99" s="259"/>
      <c r="AJ99" s="259"/>
      <c r="AK99" s="259"/>
      <c r="AL99" s="259"/>
      <c r="AM99" s="259"/>
      <c r="AN99" s="259">
        <f>ROUND(AG99 + AV99, 2)</f>
        <v>0</v>
      </c>
      <c r="AO99" s="259"/>
      <c r="AP99" s="259"/>
      <c r="AQ99" s="34"/>
      <c r="AR99" s="35"/>
      <c r="AS99" s="107">
        <v>0</v>
      </c>
      <c r="AT99" s="108" t="s">
        <v>94</v>
      </c>
      <c r="AU99" s="108" t="s">
        <v>42</v>
      </c>
      <c r="AV99" s="109">
        <f>ROUND(IF(AU99="základná",AG99*L32,IF(AU99="znížená",AG99*L33,0)), 2)</f>
        <v>0</v>
      </c>
      <c r="AW99" s="32"/>
      <c r="AX99" s="32"/>
      <c r="AY99" s="32"/>
      <c r="AZ99" s="32"/>
      <c r="BA99" s="32"/>
      <c r="BB99" s="32"/>
      <c r="BC99" s="32"/>
      <c r="BD99" s="32"/>
      <c r="BE99" s="32"/>
      <c r="BV99" s="14" t="s">
        <v>95</v>
      </c>
      <c r="BY99" s="110">
        <f>IF(AU99="základná",AV99,0)</f>
        <v>0</v>
      </c>
      <c r="BZ99" s="110">
        <f>IF(AU99="znížená",AV99,0)</f>
        <v>0</v>
      </c>
      <c r="CA99" s="110">
        <v>0</v>
      </c>
      <c r="CB99" s="110">
        <v>0</v>
      </c>
      <c r="CC99" s="110">
        <v>0</v>
      </c>
      <c r="CD99" s="110">
        <f>IF(AU99="základná",AG99,0)</f>
        <v>0</v>
      </c>
      <c r="CE99" s="110">
        <f>IF(AU99="znížená",AG99,0)</f>
        <v>0</v>
      </c>
      <c r="CF99" s="110">
        <f>IF(AU99="zákl. prenesená",AG99,0)</f>
        <v>0</v>
      </c>
      <c r="CG99" s="110">
        <f>IF(AU99="zníž. prenesená",AG99,0)</f>
        <v>0</v>
      </c>
      <c r="CH99" s="110">
        <f>IF(AU99="nulová",AG99,0)</f>
        <v>0</v>
      </c>
      <c r="CI99" s="14">
        <f>IF(AU99="základná",1,IF(AU99="znížená",2,IF(AU99="zákl. prenesená",4,IF(AU99="zníž. prenesená",5,3))))</f>
        <v>1</v>
      </c>
      <c r="CJ99" s="14">
        <f>IF(AT99="stavebná časť",1,IF(AT99="investičná časť",2,3))</f>
        <v>1</v>
      </c>
      <c r="CK99" s="14" t="str">
        <f>IF(D99="Vyplň vlastné","","x")</f>
        <v>x</v>
      </c>
    </row>
    <row r="100" spans="1:89" s="2" customFormat="1" ht="19.899999999999999" customHeight="1">
      <c r="A100" s="32"/>
      <c r="B100" s="33"/>
      <c r="C100" s="34"/>
      <c r="D100" s="255" t="s">
        <v>96</v>
      </c>
      <c r="E100" s="254"/>
      <c r="F100" s="254"/>
      <c r="G100" s="254"/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X100" s="254"/>
      <c r="Y100" s="254"/>
      <c r="Z100" s="254"/>
      <c r="AA100" s="254"/>
      <c r="AB100" s="254"/>
      <c r="AC100" s="34"/>
      <c r="AD100" s="34"/>
      <c r="AE100" s="34"/>
      <c r="AF100" s="34"/>
      <c r="AG100" s="258">
        <f>ROUND(AG94 * AS100, 2)</f>
        <v>0</v>
      </c>
      <c r="AH100" s="259"/>
      <c r="AI100" s="259"/>
      <c r="AJ100" s="259"/>
      <c r="AK100" s="259"/>
      <c r="AL100" s="259"/>
      <c r="AM100" s="259"/>
      <c r="AN100" s="259">
        <f>ROUND(AG100 + AV100, 2)</f>
        <v>0</v>
      </c>
      <c r="AO100" s="259"/>
      <c r="AP100" s="259"/>
      <c r="AQ100" s="34"/>
      <c r="AR100" s="35"/>
      <c r="AS100" s="107">
        <v>0</v>
      </c>
      <c r="AT100" s="108" t="s">
        <v>94</v>
      </c>
      <c r="AU100" s="108" t="s">
        <v>42</v>
      </c>
      <c r="AV100" s="109">
        <f>ROUND(IF(AU100="základná",AG100*L32,IF(AU100="znížená",AG100*L33,0)), 2)</f>
        <v>0</v>
      </c>
      <c r="AW100" s="32"/>
      <c r="AX100" s="32"/>
      <c r="AY100" s="32"/>
      <c r="AZ100" s="32"/>
      <c r="BA100" s="32"/>
      <c r="BB100" s="32"/>
      <c r="BC100" s="32"/>
      <c r="BD100" s="32"/>
      <c r="BE100" s="32"/>
      <c r="BV100" s="14" t="s">
        <v>97</v>
      </c>
      <c r="BY100" s="110">
        <f>IF(AU100="základná",AV100,0)</f>
        <v>0</v>
      </c>
      <c r="BZ100" s="110">
        <f>IF(AU100="znížená",AV100,0)</f>
        <v>0</v>
      </c>
      <c r="CA100" s="110">
        <v>0</v>
      </c>
      <c r="CB100" s="110">
        <v>0</v>
      </c>
      <c r="CC100" s="110">
        <v>0</v>
      </c>
      <c r="CD100" s="110">
        <f>IF(AU100="základná",AG100,0)</f>
        <v>0</v>
      </c>
      <c r="CE100" s="110">
        <f>IF(AU100="znížená",AG100,0)</f>
        <v>0</v>
      </c>
      <c r="CF100" s="110">
        <f>IF(AU100="zákl. prenesená",AG100,0)</f>
        <v>0</v>
      </c>
      <c r="CG100" s="110">
        <f>IF(AU100="zníž. prenesená",AG100,0)</f>
        <v>0</v>
      </c>
      <c r="CH100" s="110">
        <f>IF(AU100="nulová",AG100,0)</f>
        <v>0</v>
      </c>
      <c r="CI100" s="14">
        <f>IF(AU100="základná",1,IF(AU100="znížená",2,IF(AU100="zákl. prenesená",4,IF(AU100="zníž. prenesená",5,3))))</f>
        <v>1</v>
      </c>
      <c r="CJ100" s="14">
        <f>IF(AT100="stavebná časť",1,IF(AT100="investičná časť",2,3))</f>
        <v>1</v>
      </c>
      <c r="CK100" s="14" t="str">
        <f>IF(D100="Vyplň vlastné","","x")</f>
        <v/>
      </c>
    </row>
    <row r="101" spans="1:89" s="2" customFormat="1" ht="19.899999999999999" customHeight="1">
      <c r="A101" s="32"/>
      <c r="B101" s="33"/>
      <c r="C101" s="34"/>
      <c r="D101" s="255" t="s">
        <v>96</v>
      </c>
      <c r="E101" s="254"/>
      <c r="F101" s="254"/>
      <c r="G101" s="254"/>
      <c r="H101" s="254"/>
      <c r="I101" s="254"/>
      <c r="J101" s="254"/>
      <c r="K101" s="254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4"/>
      <c r="X101" s="254"/>
      <c r="Y101" s="254"/>
      <c r="Z101" s="254"/>
      <c r="AA101" s="254"/>
      <c r="AB101" s="254"/>
      <c r="AC101" s="34"/>
      <c r="AD101" s="34"/>
      <c r="AE101" s="34"/>
      <c r="AF101" s="34"/>
      <c r="AG101" s="258">
        <f>ROUND(AG94 * AS101, 2)</f>
        <v>0</v>
      </c>
      <c r="AH101" s="259"/>
      <c r="AI101" s="259"/>
      <c r="AJ101" s="259"/>
      <c r="AK101" s="259"/>
      <c r="AL101" s="259"/>
      <c r="AM101" s="259"/>
      <c r="AN101" s="259">
        <f>ROUND(AG101 + AV101, 2)</f>
        <v>0</v>
      </c>
      <c r="AO101" s="259"/>
      <c r="AP101" s="259"/>
      <c r="AQ101" s="34"/>
      <c r="AR101" s="35"/>
      <c r="AS101" s="107">
        <v>0</v>
      </c>
      <c r="AT101" s="108" t="s">
        <v>94</v>
      </c>
      <c r="AU101" s="108" t="s">
        <v>42</v>
      </c>
      <c r="AV101" s="109">
        <f>ROUND(IF(AU101="základná",AG101*L32,IF(AU101="znížená",AG101*L33,0)), 2)</f>
        <v>0</v>
      </c>
      <c r="AW101" s="32"/>
      <c r="AX101" s="32"/>
      <c r="AY101" s="32"/>
      <c r="AZ101" s="32"/>
      <c r="BA101" s="32"/>
      <c r="BB101" s="32"/>
      <c r="BC101" s="32"/>
      <c r="BD101" s="32"/>
      <c r="BE101" s="32"/>
      <c r="BV101" s="14" t="s">
        <v>97</v>
      </c>
      <c r="BY101" s="110">
        <f>IF(AU101="základná",AV101,0)</f>
        <v>0</v>
      </c>
      <c r="BZ101" s="110">
        <f>IF(AU101="znížená",AV101,0)</f>
        <v>0</v>
      </c>
      <c r="CA101" s="110">
        <v>0</v>
      </c>
      <c r="CB101" s="110">
        <v>0</v>
      </c>
      <c r="CC101" s="110">
        <v>0</v>
      </c>
      <c r="CD101" s="110">
        <f>IF(AU101="základná",AG101,0)</f>
        <v>0</v>
      </c>
      <c r="CE101" s="110">
        <f>IF(AU101="znížená",AG101,0)</f>
        <v>0</v>
      </c>
      <c r="CF101" s="110">
        <f>IF(AU101="zákl. prenesená",AG101,0)</f>
        <v>0</v>
      </c>
      <c r="CG101" s="110">
        <f>IF(AU101="zníž. prenesená",AG101,0)</f>
        <v>0</v>
      </c>
      <c r="CH101" s="110">
        <f>IF(AU101="nulová",AG101,0)</f>
        <v>0</v>
      </c>
      <c r="CI101" s="14">
        <f>IF(AU101="základná",1,IF(AU101="znížená",2,IF(AU101="zákl. prenesená",4,IF(AU101="zníž. prenesená",5,3))))</f>
        <v>1</v>
      </c>
      <c r="CJ101" s="14">
        <f>IF(AT101="stavebná časť",1,IF(AT101="investičná časť",2,3))</f>
        <v>1</v>
      </c>
      <c r="CK101" s="14" t="str">
        <f>IF(D101="Vyplň vlastné","","x")</f>
        <v/>
      </c>
    </row>
    <row r="102" spans="1:89" s="2" customFormat="1" ht="19.899999999999999" customHeight="1">
      <c r="A102" s="32"/>
      <c r="B102" s="33"/>
      <c r="C102" s="34"/>
      <c r="D102" s="255" t="s">
        <v>96</v>
      </c>
      <c r="E102" s="254"/>
      <c r="F102" s="254"/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X102" s="254"/>
      <c r="Y102" s="254"/>
      <c r="Z102" s="254"/>
      <c r="AA102" s="254"/>
      <c r="AB102" s="254"/>
      <c r="AC102" s="34"/>
      <c r="AD102" s="34"/>
      <c r="AE102" s="34"/>
      <c r="AF102" s="34"/>
      <c r="AG102" s="258">
        <f>ROUND(AG94 * AS102, 2)</f>
        <v>0</v>
      </c>
      <c r="AH102" s="259"/>
      <c r="AI102" s="259"/>
      <c r="AJ102" s="259"/>
      <c r="AK102" s="259"/>
      <c r="AL102" s="259"/>
      <c r="AM102" s="259"/>
      <c r="AN102" s="259">
        <f>ROUND(AG102 + AV102, 2)</f>
        <v>0</v>
      </c>
      <c r="AO102" s="259"/>
      <c r="AP102" s="259"/>
      <c r="AQ102" s="34"/>
      <c r="AR102" s="35"/>
      <c r="AS102" s="111">
        <v>0</v>
      </c>
      <c r="AT102" s="112" t="s">
        <v>94</v>
      </c>
      <c r="AU102" s="112" t="s">
        <v>42</v>
      </c>
      <c r="AV102" s="113">
        <f>ROUND(IF(AU102="základná",AG102*L32,IF(AU102="znížená",AG102*L33,0)), 2)</f>
        <v>0</v>
      </c>
      <c r="AW102" s="32"/>
      <c r="AX102" s="32"/>
      <c r="AY102" s="32"/>
      <c r="AZ102" s="32"/>
      <c r="BA102" s="32"/>
      <c r="BB102" s="32"/>
      <c r="BC102" s="32"/>
      <c r="BD102" s="32"/>
      <c r="BE102" s="32"/>
      <c r="BV102" s="14" t="s">
        <v>97</v>
      </c>
      <c r="BY102" s="110">
        <f>IF(AU102="základná",AV102,0)</f>
        <v>0</v>
      </c>
      <c r="BZ102" s="110">
        <f>IF(AU102="znížená",AV102,0)</f>
        <v>0</v>
      </c>
      <c r="CA102" s="110">
        <v>0</v>
      </c>
      <c r="CB102" s="110">
        <v>0</v>
      </c>
      <c r="CC102" s="110">
        <v>0</v>
      </c>
      <c r="CD102" s="110">
        <f>IF(AU102="základná",AG102,0)</f>
        <v>0</v>
      </c>
      <c r="CE102" s="110">
        <f>IF(AU102="znížená",AG102,0)</f>
        <v>0</v>
      </c>
      <c r="CF102" s="110">
        <f>IF(AU102="zákl. prenesená",AG102,0)</f>
        <v>0</v>
      </c>
      <c r="CG102" s="110">
        <f>IF(AU102="zníž. prenesená",AG102,0)</f>
        <v>0</v>
      </c>
      <c r="CH102" s="110">
        <f>IF(AU102="nulová",AG102,0)</f>
        <v>0</v>
      </c>
      <c r="CI102" s="14">
        <f>IF(AU102="základná",1,IF(AU102="znížená",2,IF(AU102="zákl. prenesená",4,IF(AU102="zníž. prenesená",5,3))))</f>
        <v>1</v>
      </c>
      <c r="CJ102" s="14">
        <f>IF(AT102="stavebná časť",1,IF(AT102="investičná časť",2,3))</f>
        <v>1</v>
      </c>
      <c r="CK102" s="14" t="str">
        <f>IF(D102="Vyplň vlastné","","x")</f>
        <v/>
      </c>
    </row>
    <row r="103" spans="1:89" s="2" customFormat="1" ht="10.9" customHeight="1">
      <c r="A103" s="32"/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5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</row>
    <row r="104" spans="1:89" s="2" customFormat="1" ht="30" customHeight="1">
      <c r="A104" s="32"/>
      <c r="B104" s="33"/>
      <c r="C104" s="114" t="s">
        <v>98</v>
      </c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249">
        <f>ROUND(AG94 + AG98, 2)</f>
        <v>0</v>
      </c>
      <c r="AH104" s="249"/>
      <c r="AI104" s="249"/>
      <c r="AJ104" s="249"/>
      <c r="AK104" s="249"/>
      <c r="AL104" s="249"/>
      <c r="AM104" s="249"/>
      <c r="AN104" s="249">
        <f>ROUND(AN94 + AN98, 2)</f>
        <v>0</v>
      </c>
      <c r="AO104" s="249"/>
      <c r="AP104" s="249"/>
      <c r="AQ104" s="115"/>
      <c r="AR104" s="35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</row>
    <row r="105" spans="1:89" s="2" customFormat="1" ht="6.95" customHeight="1">
      <c r="A105" s="32"/>
      <c r="B105" s="52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35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</row>
  </sheetData>
  <sheetProtection algorithmName="SHA-512" hashValue="lwuBaFK+0y6maCavpWsRN6E8eAYKkQ3Hu4dwhxjou+sIJICdWRLD1quzyOlGkDvBPX9R9hNnl7k/50Vp31O4Mw==" saltValue="RL+uy15QyPLyUOWoBn1dn6rGmzro1aSLazGI7QtRHV01I5ut6LUhoDVWYGW5FchKJo0kJ7UYubvuiVs13u424w==" spinCount="100000" sheet="1" objects="1" scenarios="1" formatColumns="0" formatRows="0"/>
  <mergeCells count="64">
    <mergeCell ref="W34:AE34"/>
    <mergeCell ref="AK34:AO34"/>
    <mergeCell ref="W35:AE35"/>
    <mergeCell ref="AK35:AO35"/>
    <mergeCell ref="W36:AE36"/>
    <mergeCell ref="AK36:AO36"/>
    <mergeCell ref="W33:AE33"/>
    <mergeCell ref="AK26:AO26"/>
    <mergeCell ref="AK27:AO27"/>
    <mergeCell ref="AK29:AO29"/>
    <mergeCell ref="W32:AE32"/>
    <mergeCell ref="AK32:AO32"/>
    <mergeCell ref="AK33:AO33"/>
    <mergeCell ref="AM90:AP90"/>
    <mergeCell ref="L85:AO85"/>
    <mergeCell ref="AM87:AN87"/>
    <mergeCell ref="AM89:AP89"/>
    <mergeCell ref="X38:AB38"/>
    <mergeCell ref="AK38:AO38"/>
    <mergeCell ref="L32:P32"/>
    <mergeCell ref="L33:P33"/>
    <mergeCell ref="L34:P34"/>
    <mergeCell ref="L35:P35"/>
    <mergeCell ref="L36:P36"/>
    <mergeCell ref="AG102:AM102"/>
    <mergeCell ref="AG99:AM99"/>
    <mergeCell ref="AN99:AP99"/>
    <mergeCell ref="AG100:AM100"/>
    <mergeCell ref="AN100:AP100"/>
    <mergeCell ref="AG101:AM101"/>
    <mergeCell ref="AN101:AP101"/>
    <mergeCell ref="AN102:AP102"/>
    <mergeCell ref="AG98:AM98"/>
    <mergeCell ref="AN98:AP98"/>
    <mergeCell ref="AG104:AM104"/>
    <mergeCell ref="AN104:AP104"/>
    <mergeCell ref="C92:G92"/>
    <mergeCell ref="I92:AF92"/>
    <mergeCell ref="D95:H95"/>
    <mergeCell ref="J95:AF95"/>
    <mergeCell ref="D96:H96"/>
    <mergeCell ref="J96:AF96"/>
    <mergeCell ref="D99:AB99"/>
    <mergeCell ref="D100:AB100"/>
    <mergeCell ref="D101:AB101"/>
    <mergeCell ref="D102:AB102"/>
    <mergeCell ref="AN92:AP92"/>
    <mergeCell ref="AG92:AM92"/>
    <mergeCell ref="AR2:BE2"/>
    <mergeCell ref="BE5:BE34"/>
    <mergeCell ref="AN95:AP95"/>
    <mergeCell ref="AG95:AM95"/>
    <mergeCell ref="AN96:AP96"/>
    <mergeCell ref="AG96:AM96"/>
    <mergeCell ref="AG94:AM94"/>
    <mergeCell ref="AN94:AP94"/>
    <mergeCell ref="K5:AO5"/>
    <mergeCell ref="K6:AO6"/>
    <mergeCell ref="E14:AJ14"/>
    <mergeCell ref="E23:AN23"/>
    <mergeCell ref="L31:P31"/>
    <mergeCell ref="W31:AE31"/>
    <mergeCell ref="AK31:AO31"/>
    <mergeCell ref="AS89:AT91"/>
  </mergeCells>
  <dataValidations count="2">
    <dataValidation type="list" allowBlank="1" showInputMessage="1" showErrorMessage="1" error="Povolené sú hodnoty základná, znížená, nulová." sqref="AU98:AU102" xr:uid="{00000000-0002-0000-0000-000000000000}">
      <formula1>"základná, znížená, nulová"</formula1>
    </dataValidation>
    <dataValidation type="list" allowBlank="1" showInputMessage="1" showErrorMessage="1" error="Povolené sú hodnoty stavebná časť, technologická časť, investičná časť." sqref="AT98:AT102" xr:uid="{00000000-0002-0000-0000-000001000000}">
      <formula1>"stavebná časť, technologická časť, investičná časť"</formula1>
    </dataValidation>
  </dataValidations>
  <hyperlinks>
    <hyperlink ref="A95" location="'O-01 - Zateplenie jestvuj...'!C2" display="/" xr:uid="{00000000-0004-0000-0000-000000000000}"/>
    <hyperlink ref="A96" location="'O-02 - Úprava vnútorných ...'!C2" display="/" xr:uid="{00000000-0004-0000-0000-000001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43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6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6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14" t="s">
        <v>86</v>
      </c>
    </row>
    <row r="3" spans="1:46" s="1" customFormat="1" ht="6.95" hidden="1" customHeight="1">
      <c r="B3" s="117"/>
      <c r="C3" s="118"/>
      <c r="D3" s="118"/>
      <c r="E3" s="118"/>
      <c r="F3" s="118"/>
      <c r="G3" s="118"/>
      <c r="H3" s="118"/>
      <c r="I3" s="119"/>
      <c r="J3" s="118"/>
      <c r="K3" s="118"/>
      <c r="L3" s="17"/>
      <c r="AT3" s="14" t="s">
        <v>77</v>
      </c>
    </row>
    <row r="4" spans="1:46" s="1" customFormat="1" ht="24.95" hidden="1" customHeight="1">
      <c r="B4" s="17"/>
      <c r="D4" s="120" t="s">
        <v>99</v>
      </c>
      <c r="I4" s="116"/>
      <c r="L4" s="17"/>
      <c r="M4" s="121" t="s">
        <v>9</v>
      </c>
      <c r="AT4" s="14" t="s">
        <v>4</v>
      </c>
    </row>
    <row r="5" spans="1:46" s="1" customFormat="1" ht="6.95" hidden="1" customHeight="1">
      <c r="B5" s="17"/>
      <c r="I5" s="116"/>
      <c r="L5" s="17"/>
    </row>
    <row r="6" spans="1:46" s="1" customFormat="1" ht="12" hidden="1" customHeight="1">
      <c r="B6" s="17"/>
      <c r="D6" s="122" t="s">
        <v>15</v>
      </c>
      <c r="I6" s="116"/>
      <c r="L6" s="17"/>
    </row>
    <row r="7" spans="1:46" s="1" customFormat="1" ht="16.5" hidden="1" customHeight="1">
      <c r="B7" s="17"/>
      <c r="E7" s="291" t="str">
        <f>'Rekapitulácia stavby'!K6</f>
        <v>Požiarná zbrojnica Košeca - Zmena dokončenej stavby</v>
      </c>
      <c r="F7" s="292"/>
      <c r="G7" s="292"/>
      <c r="H7" s="292"/>
      <c r="I7" s="116"/>
      <c r="L7" s="17"/>
    </row>
    <row r="8" spans="1:46" s="2" customFormat="1" ht="12" hidden="1" customHeight="1">
      <c r="A8" s="32"/>
      <c r="B8" s="35"/>
      <c r="C8" s="32"/>
      <c r="D8" s="122" t="s">
        <v>100</v>
      </c>
      <c r="E8" s="32"/>
      <c r="F8" s="32"/>
      <c r="G8" s="32"/>
      <c r="H8" s="32"/>
      <c r="I8" s="123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hidden="1" customHeight="1">
      <c r="A9" s="32"/>
      <c r="B9" s="35"/>
      <c r="C9" s="32"/>
      <c r="D9" s="32"/>
      <c r="E9" s="293" t="s">
        <v>101</v>
      </c>
      <c r="F9" s="294"/>
      <c r="G9" s="294"/>
      <c r="H9" s="294"/>
      <c r="I9" s="123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idden="1">
      <c r="A10" s="32"/>
      <c r="B10" s="35"/>
      <c r="C10" s="32"/>
      <c r="D10" s="32"/>
      <c r="E10" s="32"/>
      <c r="F10" s="32"/>
      <c r="G10" s="32"/>
      <c r="H10" s="32"/>
      <c r="I10" s="123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hidden="1" customHeight="1">
      <c r="A11" s="32"/>
      <c r="B11" s="35"/>
      <c r="C11" s="32"/>
      <c r="D11" s="122" t="s">
        <v>17</v>
      </c>
      <c r="E11" s="32"/>
      <c r="F11" s="124" t="s">
        <v>1</v>
      </c>
      <c r="G11" s="32"/>
      <c r="H11" s="32"/>
      <c r="I11" s="125" t="s">
        <v>18</v>
      </c>
      <c r="J11" s="124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hidden="1" customHeight="1">
      <c r="A12" s="32"/>
      <c r="B12" s="35"/>
      <c r="C12" s="32"/>
      <c r="D12" s="122" t="s">
        <v>19</v>
      </c>
      <c r="E12" s="32"/>
      <c r="F12" s="124" t="s">
        <v>20</v>
      </c>
      <c r="G12" s="32"/>
      <c r="H12" s="32"/>
      <c r="I12" s="125" t="s">
        <v>21</v>
      </c>
      <c r="J12" s="126" t="str">
        <f>'Rekapitulácia stavby'!AN8</f>
        <v>26. 8. 2017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hidden="1" customHeight="1">
      <c r="A13" s="32"/>
      <c r="B13" s="35"/>
      <c r="C13" s="32"/>
      <c r="D13" s="32"/>
      <c r="E13" s="32"/>
      <c r="F13" s="32"/>
      <c r="G13" s="32"/>
      <c r="H13" s="32"/>
      <c r="I13" s="123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hidden="1" customHeight="1">
      <c r="A14" s="32"/>
      <c r="B14" s="35"/>
      <c r="C14" s="32"/>
      <c r="D14" s="122" t="s">
        <v>23</v>
      </c>
      <c r="E14" s="32"/>
      <c r="F14" s="32"/>
      <c r="G14" s="32"/>
      <c r="H14" s="32"/>
      <c r="I14" s="125" t="s">
        <v>24</v>
      </c>
      <c r="J14" s="124" t="s">
        <v>1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hidden="1" customHeight="1">
      <c r="A15" s="32"/>
      <c r="B15" s="35"/>
      <c r="C15" s="32"/>
      <c r="D15" s="32"/>
      <c r="E15" s="124" t="s">
        <v>25</v>
      </c>
      <c r="F15" s="32"/>
      <c r="G15" s="32"/>
      <c r="H15" s="32"/>
      <c r="I15" s="125" t="s">
        <v>26</v>
      </c>
      <c r="J15" s="124" t="s">
        <v>1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hidden="1" customHeight="1">
      <c r="A16" s="32"/>
      <c r="B16" s="35"/>
      <c r="C16" s="32"/>
      <c r="D16" s="32"/>
      <c r="E16" s="32"/>
      <c r="F16" s="32"/>
      <c r="G16" s="32"/>
      <c r="H16" s="32"/>
      <c r="I16" s="123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hidden="1" customHeight="1">
      <c r="A17" s="32"/>
      <c r="B17" s="35"/>
      <c r="C17" s="32"/>
      <c r="D17" s="122" t="s">
        <v>27</v>
      </c>
      <c r="E17" s="32"/>
      <c r="F17" s="32"/>
      <c r="G17" s="32"/>
      <c r="H17" s="32"/>
      <c r="I17" s="125" t="s">
        <v>24</v>
      </c>
      <c r="J17" s="27" t="str">
        <f>'Rekapitulácia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hidden="1" customHeight="1">
      <c r="A18" s="32"/>
      <c r="B18" s="35"/>
      <c r="C18" s="32"/>
      <c r="D18" s="32"/>
      <c r="E18" s="295" t="str">
        <f>'Rekapitulácia stavby'!E14</f>
        <v>Vyplň údaj</v>
      </c>
      <c r="F18" s="296"/>
      <c r="G18" s="296"/>
      <c r="H18" s="296"/>
      <c r="I18" s="125" t="s">
        <v>26</v>
      </c>
      <c r="J18" s="27" t="str">
        <f>'Rekapitulácia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hidden="1" customHeight="1">
      <c r="A19" s="32"/>
      <c r="B19" s="35"/>
      <c r="C19" s="32"/>
      <c r="D19" s="32"/>
      <c r="E19" s="32"/>
      <c r="F19" s="32"/>
      <c r="G19" s="32"/>
      <c r="H19" s="32"/>
      <c r="I19" s="123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hidden="1" customHeight="1">
      <c r="A20" s="32"/>
      <c r="B20" s="35"/>
      <c r="C20" s="32"/>
      <c r="D20" s="122" t="s">
        <v>30</v>
      </c>
      <c r="E20" s="32"/>
      <c r="F20" s="32"/>
      <c r="G20" s="32"/>
      <c r="H20" s="32"/>
      <c r="I20" s="125" t="s">
        <v>24</v>
      </c>
      <c r="J20" s="124" t="str">
        <f>IF('Rekapitulácia stavby'!AN16="","",'Rekapitulácia stavby'!AN16)</f>
        <v/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hidden="1" customHeight="1">
      <c r="A21" s="32"/>
      <c r="B21" s="35"/>
      <c r="C21" s="32"/>
      <c r="D21" s="32"/>
      <c r="E21" s="124" t="str">
        <f>IF('Rekapitulácia stavby'!E17="","",'Rekapitulácia stavby'!E17)</f>
        <v xml:space="preserve"> </v>
      </c>
      <c r="F21" s="32"/>
      <c r="G21" s="32"/>
      <c r="H21" s="32"/>
      <c r="I21" s="125" t="s">
        <v>26</v>
      </c>
      <c r="J21" s="124" t="str">
        <f>IF('Rekapitulácia stavby'!AN17="","",'Rekapitulácia stavby'!AN17)</f>
        <v/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hidden="1" customHeight="1">
      <c r="A22" s="32"/>
      <c r="B22" s="35"/>
      <c r="C22" s="32"/>
      <c r="D22" s="32"/>
      <c r="E22" s="32"/>
      <c r="F22" s="32"/>
      <c r="G22" s="32"/>
      <c r="H22" s="32"/>
      <c r="I22" s="123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hidden="1" customHeight="1">
      <c r="A23" s="32"/>
      <c r="B23" s="35"/>
      <c r="C23" s="32"/>
      <c r="D23" s="122" t="s">
        <v>32</v>
      </c>
      <c r="E23" s="32"/>
      <c r="F23" s="32"/>
      <c r="G23" s="32"/>
      <c r="H23" s="32"/>
      <c r="I23" s="125" t="s">
        <v>24</v>
      </c>
      <c r="J23" s="124" t="s">
        <v>1</v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hidden="1" customHeight="1">
      <c r="A24" s="32"/>
      <c r="B24" s="35"/>
      <c r="C24" s="32"/>
      <c r="D24" s="32"/>
      <c r="E24" s="124" t="s">
        <v>33</v>
      </c>
      <c r="F24" s="32"/>
      <c r="G24" s="32"/>
      <c r="H24" s="32"/>
      <c r="I24" s="125" t="s">
        <v>26</v>
      </c>
      <c r="J24" s="124" t="s">
        <v>1</v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hidden="1" customHeight="1">
      <c r="A25" s="32"/>
      <c r="B25" s="35"/>
      <c r="C25" s="32"/>
      <c r="D25" s="32"/>
      <c r="E25" s="32"/>
      <c r="F25" s="32"/>
      <c r="G25" s="32"/>
      <c r="H25" s="32"/>
      <c r="I25" s="123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hidden="1" customHeight="1">
      <c r="A26" s="32"/>
      <c r="B26" s="35"/>
      <c r="C26" s="32"/>
      <c r="D26" s="122" t="s">
        <v>34</v>
      </c>
      <c r="E26" s="32"/>
      <c r="F26" s="32"/>
      <c r="G26" s="32"/>
      <c r="H26" s="32"/>
      <c r="I26" s="123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hidden="1" customHeight="1">
      <c r="A27" s="127"/>
      <c r="B27" s="128"/>
      <c r="C27" s="127"/>
      <c r="D27" s="127"/>
      <c r="E27" s="297" t="s">
        <v>1</v>
      </c>
      <c r="F27" s="297"/>
      <c r="G27" s="297"/>
      <c r="H27" s="297"/>
      <c r="I27" s="129"/>
      <c r="J27" s="127"/>
      <c r="K27" s="127"/>
      <c r="L27" s="130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</row>
    <row r="28" spans="1:31" s="2" customFormat="1" ht="6.95" hidden="1" customHeight="1">
      <c r="A28" s="32"/>
      <c r="B28" s="35"/>
      <c r="C28" s="32"/>
      <c r="D28" s="32"/>
      <c r="E28" s="32"/>
      <c r="F28" s="32"/>
      <c r="G28" s="32"/>
      <c r="H28" s="32"/>
      <c r="I28" s="123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hidden="1" customHeight="1">
      <c r="A29" s="32"/>
      <c r="B29" s="35"/>
      <c r="C29" s="32"/>
      <c r="D29" s="131"/>
      <c r="E29" s="131"/>
      <c r="F29" s="131"/>
      <c r="G29" s="131"/>
      <c r="H29" s="131"/>
      <c r="I29" s="132"/>
      <c r="J29" s="131"/>
      <c r="K29" s="131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hidden="1" customHeight="1">
      <c r="A30" s="32"/>
      <c r="B30" s="35"/>
      <c r="C30" s="32"/>
      <c r="D30" s="133" t="s">
        <v>37</v>
      </c>
      <c r="E30" s="32"/>
      <c r="F30" s="32"/>
      <c r="G30" s="32"/>
      <c r="H30" s="32"/>
      <c r="I30" s="123"/>
      <c r="J30" s="134">
        <f>ROUND(J122, 2)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hidden="1" customHeight="1">
      <c r="A31" s="32"/>
      <c r="B31" s="35"/>
      <c r="C31" s="32"/>
      <c r="D31" s="131"/>
      <c r="E31" s="131"/>
      <c r="F31" s="131"/>
      <c r="G31" s="131"/>
      <c r="H31" s="131"/>
      <c r="I31" s="132"/>
      <c r="J31" s="131"/>
      <c r="K31" s="131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hidden="1" customHeight="1">
      <c r="A32" s="32"/>
      <c r="B32" s="35"/>
      <c r="C32" s="32"/>
      <c r="D32" s="32"/>
      <c r="E32" s="32"/>
      <c r="F32" s="135" t="s">
        <v>39</v>
      </c>
      <c r="G32" s="32"/>
      <c r="H32" s="32"/>
      <c r="I32" s="136" t="s">
        <v>38</v>
      </c>
      <c r="J32" s="135" t="s">
        <v>40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hidden="1" customHeight="1">
      <c r="A33" s="32"/>
      <c r="B33" s="35"/>
      <c r="C33" s="32"/>
      <c r="D33" s="137" t="s">
        <v>41</v>
      </c>
      <c r="E33" s="122" t="s">
        <v>42</v>
      </c>
      <c r="F33" s="138">
        <f>ROUND((SUM(BE122:BE142)),  2)</f>
        <v>0</v>
      </c>
      <c r="G33" s="32"/>
      <c r="H33" s="32"/>
      <c r="I33" s="139">
        <v>0.2</v>
      </c>
      <c r="J33" s="138">
        <f>ROUND(((SUM(BE122:BE142))*I33),  2)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hidden="1" customHeight="1">
      <c r="A34" s="32"/>
      <c r="B34" s="35"/>
      <c r="C34" s="32"/>
      <c r="D34" s="32"/>
      <c r="E34" s="122" t="s">
        <v>43</v>
      </c>
      <c r="F34" s="138">
        <f>ROUND((SUM(BF122:BF142)),  2)</f>
        <v>0</v>
      </c>
      <c r="G34" s="32"/>
      <c r="H34" s="32"/>
      <c r="I34" s="139">
        <v>0.2</v>
      </c>
      <c r="J34" s="138">
        <f>ROUND(((SUM(BF122:BF142))*I34),  2)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5"/>
      <c r="C35" s="32"/>
      <c r="D35" s="32"/>
      <c r="E35" s="122" t="s">
        <v>44</v>
      </c>
      <c r="F35" s="138">
        <f>ROUND((SUM(BG122:BG142)),  2)</f>
        <v>0</v>
      </c>
      <c r="G35" s="32"/>
      <c r="H35" s="32"/>
      <c r="I35" s="139">
        <v>0.2</v>
      </c>
      <c r="J35" s="138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5"/>
      <c r="C36" s="32"/>
      <c r="D36" s="32"/>
      <c r="E36" s="122" t="s">
        <v>45</v>
      </c>
      <c r="F36" s="138">
        <f>ROUND((SUM(BH122:BH142)),  2)</f>
        <v>0</v>
      </c>
      <c r="G36" s="32"/>
      <c r="H36" s="32"/>
      <c r="I36" s="139">
        <v>0.2</v>
      </c>
      <c r="J36" s="138">
        <f>0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5"/>
      <c r="C37" s="32"/>
      <c r="D37" s="32"/>
      <c r="E37" s="122" t="s">
        <v>46</v>
      </c>
      <c r="F37" s="138">
        <f>ROUND((SUM(BI122:BI142)),  2)</f>
        <v>0</v>
      </c>
      <c r="G37" s="32"/>
      <c r="H37" s="32"/>
      <c r="I37" s="139">
        <v>0</v>
      </c>
      <c r="J37" s="138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hidden="1" customHeight="1">
      <c r="A38" s="32"/>
      <c r="B38" s="35"/>
      <c r="C38" s="32"/>
      <c r="D38" s="32"/>
      <c r="E38" s="32"/>
      <c r="F38" s="32"/>
      <c r="G38" s="32"/>
      <c r="H38" s="32"/>
      <c r="I38" s="123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hidden="1" customHeight="1">
      <c r="A39" s="32"/>
      <c r="B39" s="35"/>
      <c r="C39" s="140"/>
      <c r="D39" s="141" t="s">
        <v>47</v>
      </c>
      <c r="E39" s="142"/>
      <c r="F39" s="142"/>
      <c r="G39" s="143" t="s">
        <v>48</v>
      </c>
      <c r="H39" s="144" t="s">
        <v>49</v>
      </c>
      <c r="I39" s="145"/>
      <c r="J39" s="146">
        <f>SUM(J30:J37)</f>
        <v>0</v>
      </c>
      <c r="K39" s="147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hidden="1" customHeight="1">
      <c r="A40" s="32"/>
      <c r="B40" s="35"/>
      <c r="C40" s="32"/>
      <c r="D40" s="32"/>
      <c r="E40" s="32"/>
      <c r="F40" s="32"/>
      <c r="G40" s="32"/>
      <c r="H40" s="32"/>
      <c r="I40" s="123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hidden="1" customHeight="1">
      <c r="B41" s="17"/>
      <c r="I41" s="116"/>
      <c r="L41" s="17"/>
    </row>
    <row r="42" spans="1:31" s="1" customFormat="1" ht="14.45" hidden="1" customHeight="1">
      <c r="B42" s="17"/>
      <c r="I42" s="116"/>
      <c r="L42" s="17"/>
    </row>
    <row r="43" spans="1:31" s="1" customFormat="1" ht="14.45" hidden="1" customHeight="1">
      <c r="B43" s="17"/>
      <c r="I43" s="116"/>
      <c r="L43" s="17"/>
    </row>
    <row r="44" spans="1:31" s="1" customFormat="1" ht="14.45" hidden="1" customHeight="1">
      <c r="B44" s="17"/>
      <c r="I44" s="116"/>
      <c r="L44" s="17"/>
    </row>
    <row r="45" spans="1:31" s="1" customFormat="1" ht="14.45" hidden="1" customHeight="1">
      <c r="B45" s="17"/>
      <c r="I45" s="116"/>
      <c r="L45" s="17"/>
    </row>
    <row r="46" spans="1:31" s="1" customFormat="1" ht="14.45" hidden="1" customHeight="1">
      <c r="B46" s="17"/>
      <c r="I46" s="116"/>
      <c r="L46" s="17"/>
    </row>
    <row r="47" spans="1:31" s="1" customFormat="1" ht="14.45" hidden="1" customHeight="1">
      <c r="B47" s="17"/>
      <c r="I47" s="116"/>
      <c r="L47" s="17"/>
    </row>
    <row r="48" spans="1:31" s="1" customFormat="1" ht="14.45" hidden="1" customHeight="1">
      <c r="B48" s="17"/>
      <c r="I48" s="116"/>
      <c r="L48" s="17"/>
    </row>
    <row r="49" spans="1:31" s="1" customFormat="1" ht="14.45" hidden="1" customHeight="1">
      <c r="B49" s="17"/>
      <c r="I49" s="116"/>
      <c r="L49" s="17"/>
    </row>
    <row r="50" spans="1:31" s="2" customFormat="1" ht="14.45" hidden="1" customHeight="1">
      <c r="B50" s="49"/>
      <c r="D50" s="148" t="s">
        <v>50</v>
      </c>
      <c r="E50" s="149"/>
      <c r="F50" s="149"/>
      <c r="G50" s="148" t="s">
        <v>51</v>
      </c>
      <c r="H50" s="149"/>
      <c r="I50" s="150"/>
      <c r="J50" s="149"/>
      <c r="K50" s="149"/>
      <c r="L50" s="49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32"/>
      <c r="B61" s="35"/>
      <c r="C61" s="32"/>
      <c r="D61" s="151" t="s">
        <v>52</v>
      </c>
      <c r="E61" s="152"/>
      <c r="F61" s="153" t="s">
        <v>53</v>
      </c>
      <c r="G61" s="151" t="s">
        <v>52</v>
      </c>
      <c r="H61" s="152"/>
      <c r="I61" s="154"/>
      <c r="J61" s="155" t="s">
        <v>53</v>
      </c>
      <c r="K61" s="152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32"/>
      <c r="B65" s="35"/>
      <c r="C65" s="32"/>
      <c r="D65" s="148" t="s">
        <v>54</v>
      </c>
      <c r="E65" s="156"/>
      <c r="F65" s="156"/>
      <c r="G65" s="148" t="s">
        <v>55</v>
      </c>
      <c r="H65" s="156"/>
      <c r="I65" s="157"/>
      <c r="J65" s="156"/>
      <c r="K65" s="156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32"/>
      <c r="B76" s="35"/>
      <c r="C76" s="32"/>
      <c r="D76" s="151" t="s">
        <v>52</v>
      </c>
      <c r="E76" s="152"/>
      <c r="F76" s="153" t="s">
        <v>53</v>
      </c>
      <c r="G76" s="151" t="s">
        <v>52</v>
      </c>
      <c r="H76" s="152"/>
      <c r="I76" s="154"/>
      <c r="J76" s="155" t="s">
        <v>53</v>
      </c>
      <c r="K76" s="152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hidden="1" customHeight="1">
      <c r="A77" s="32"/>
      <c r="B77" s="158"/>
      <c r="C77" s="159"/>
      <c r="D77" s="159"/>
      <c r="E77" s="159"/>
      <c r="F77" s="159"/>
      <c r="G77" s="159"/>
      <c r="H77" s="159"/>
      <c r="I77" s="160"/>
      <c r="J77" s="159"/>
      <c r="K77" s="159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hidden="1"/>
    <row r="79" spans="1:31" hidden="1"/>
    <row r="80" spans="1:31" hidden="1"/>
    <row r="81" spans="1:47" s="2" customFormat="1" ht="6.95" hidden="1" customHeight="1">
      <c r="A81" s="32"/>
      <c r="B81" s="161"/>
      <c r="C81" s="162"/>
      <c r="D81" s="162"/>
      <c r="E81" s="162"/>
      <c r="F81" s="162"/>
      <c r="G81" s="162"/>
      <c r="H81" s="162"/>
      <c r="I81" s="163"/>
      <c r="J81" s="162"/>
      <c r="K81" s="162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hidden="1" customHeight="1">
      <c r="A82" s="32"/>
      <c r="B82" s="33"/>
      <c r="C82" s="20" t="s">
        <v>102</v>
      </c>
      <c r="D82" s="34"/>
      <c r="E82" s="34"/>
      <c r="F82" s="34"/>
      <c r="G82" s="34"/>
      <c r="H82" s="34"/>
      <c r="I82" s="123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hidden="1" customHeight="1">
      <c r="A83" s="32"/>
      <c r="B83" s="33"/>
      <c r="C83" s="34"/>
      <c r="D83" s="34"/>
      <c r="E83" s="34"/>
      <c r="F83" s="34"/>
      <c r="G83" s="34"/>
      <c r="H83" s="34"/>
      <c r="I83" s="123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6" t="s">
        <v>15</v>
      </c>
      <c r="D84" s="34"/>
      <c r="E84" s="34"/>
      <c r="F84" s="34"/>
      <c r="G84" s="34"/>
      <c r="H84" s="34"/>
      <c r="I84" s="123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hidden="1" customHeight="1">
      <c r="A85" s="32"/>
      <c r="B85" s="33"/>
      <c r="C85" s="34"/>
      <c r="D85" s="34"/>
      <c r="E85" s="289" t="str">
        <f>E7</f>
        <v>Požiarná zbrojnica Košeca - Zmena dokončenej stavby</v>
      </c>
      <c r="F85" s="290"/>
      <c r="G85" s="290"/>
      <c r="H85" s="290"/>
      <c r="I85" s="123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hidden="1" customHeight="1">
      <c r="A86" s="32"/>
      <c r="B86" s="33"/>
      <c r="C86" s="26" t="s">
        <v>100</v>
      </c>
      <c r="D86" s="34"/>
      <c r="E86" s="34"/>
      <c r="F86" s="34"/>
      <c r="G86" s="34"/>
      <c r="H86" s="34"/>
      <c r="I86" s="123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hidden="1" customHeight="1">
      <c r="A87" s="32"/>
      <c r="B87" s="33"/>
      <c r="C87" s="34"/>
      <c r="D87" s="34"/>
      <c r="E87" s="277" t="str">
        <f>E9</f>
        <v>O-01 - Zateplenie jestvujúcej časti objektu</v>
      </c>
      <c r="F87" s="288"/>
      <c r="G87" s="288"/>
      <c r="H87" s="288"/>
      <c r="I87" s="123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hidden="1" customHeight="1">
      <c r="A88" s="32"/>
      <c r="B88" s="33"/>
      <c r="C88" s="34"/>
      <c r="D88" s="34"/>
      <c r="E88" s="34"/>
      <c r="F88" s="34"/>
      <c r="G88" s="34"/>
      <c r="H88" s="34"/>
      <c r="I88" s="123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hidden="1" customHeight="1">
      <c r="A89" s="32"/>
      <c r="B89" s="33"/>
      <c r="C89" s="26" t="s">
        <v>19</v>
      </c>
      <c r="D89" s="34"/>
      <c r="E89" s="34"/>
      <c r="F89" s="24" t="str">
        <f>F12</f>
        <v>Košeca</v>
      </c>
      <c r="G89" s="34"/>
      <c r="H89" s="34"/>
      <c r="I89" s="125" t="s">
        <v>21</v>
      </c>
      <c r="J89" s="64" t="str">
        <f>IF(J12="","",J12)</f>
        <v>26. 8. 2017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hidden="1" customHeight="1">
      <c r="A90" s="32"/>
      <c r="B90" s="33"/>
      <c r="C90" s="34"/>
      <c r="D90" s="34"/>
      <c r="E90" s="34"/>
      <c r="F90" s="34"/>
      <c r="G90" s="34"/>
      <c r="H90" s="34"/>
      <c r="I90" s="123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hidden="1" customHeight="1">
      <c r="A91" s="32"/>
      <c r="B91" s="33"/>
      <c r="C91" s="26" t="s">
        <v>23</v>
      </c>
      <c r="D91" s="34"/>
      <c r="E91" s="34"/>
      <c r="F91" s="24" t="str">
        <f>E15</f>
        <v>Obec Košeca, Hlavná 36/100, 018 64 Košeca</v>
      </c>
      <c r="G91" s="34"/>
      <c r="H91" s="34"/>
      <c r="I91" s="125" t="s">
        <v>30</v>
      </c>
      <c r="J91" s="29" t="str">
        <f>E21</f>
        <v xml:space="preserve"> 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hidden="1" customHeight="1">
      <c r="A92" s="32"/>
      <c r="B92" s="33"/>
      <c r="C92" s="26" t="s">
        <v>27</v>
      </c>
      <c r="D92" s="34"/>
      <c r="E92" s="34"/>
      <c r="F92" s="24" t="str">
        <f>IF(E18="","",E18)</f>
        <v>Vyplň údaj</v>
      </c>
      <c r="G92" s="34"/>
      <c r="H92" s="34"/>
      <c r="I92" s="125" t="s">
        <v>32</v>
      </c>
      <c r="J92" s="29" t="str">
        <f>E24</f>
        <v>Bc. Pavol Královič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hidden="1" customHeight="1">
      <c r="A93" s="32"/>
      <c r="B93" s="33"/>
      <c r="C93" s="34"/>
      <c r="D93" s="34"/>
      <c r="E93" s="34"/>
      <c r="F93" s="34"/>
      <c r="G93" s="34"/>
      <c r="H93" s="34"/>
      <c r="I93" s="123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hidden="1" customHeight="1">
      <c r="A94" s="32"/>
      <c r="B94" s="33"/>
      <c r="C94" s="164" t="s">
        <v>103</v>
      </c>
      <c r="D94" s="115"/>
      <c r="E94" s="115"/>
      <c r="F94" s="115"/>
      <c r="G94" s="115"/>
      <c r="H94" s="115"/>
      <c r="I94" s="165"/>
      <c r="J94" s="166" t="s">
        <v>104</v>
      </c>
      <c r="K94" s="115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hidden="1" customHeight="1">
      <c r="A95" s="32"/>
      <c r="B95" s="33"/>
      <c r="C95" s="34"/>
      <c r="D95" s="34"/>
      <c r="E95" s="34"/>
      <c r="F95" s="34"/>
      <c r="G95" s="34"/>
      <c r="H95" s="34"/>
      <c r="I95" s="123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hidden="1" customHeight="1">
      <c r="A96" s="32"/>
      <c r="B96" s="33"/>
      <c r="C96" s="167" t="s">
        <v>105</v>
      </c>
      <c r="D96" s="34"/>
      <c r="E96" s="34"/>
      <c r="F96" s="34"/>
      <c r="G96" s="34"/>
      <c r="H96" s="34"/>
      <c r="I96" s="123"/>
      <c r="J96" s="82">
        <f>J122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4" t="s">
        <v>106</v>
      </c>
    </row>
    <row r="97" spans="1:31" s="9" customFormat="1" ht="24.95" hidden="1" customHeight="1">
      <c r="B97" s="168"/>
      <c r="C97" s="169"/>
      <c r="D97" s="170" t="s">
        <v>107</v>
      </c>
      <c r="E97" s="171"/>
      <c r="F97" s="171"/>
      <c r="G97" s="171"/>
      <c r="H97" s="171"/>
      <c r="I97" s="172"/>
      <c r="J97" s="173">
        <f>J123</f>
        <v>0</v>
      </c>
      <c r="K97" s="169"/>
      <c r="L97" s="174"/>
    </row>
    <row r="98" spans="1:31" s="10" customFormat="1" ht="19.899999999999999" hidden="1" customHeight="1">
      <c r="B98" s="175"/>
      <c r="C98" s="176"/>
      <c r="D98" s="177" t="s">
        <v>108</v>
      </c>
      <c r="E98" s="178"/>
      <c r="F98" s="178"/>
      <c r="G98" s="178"/>
      <c r="H98" s="178"/>
      <c r="I98" s="179"/>
      <c r="J98" s="180">
        <f>J124</f>
        <v>0</v>
      </c>
      <c r="K98" s="176"/>
      <c r="L98" s="181"/>
    </row>
    <row r="99" spans="1:31" s="10" customFormat="1" ht="19.899999999999999" hidden="1" customHeight="1">
      <c r="B99" s="175"/>
      <c r="C99" s="176"/>
      <c r="D99" s="177" t="s">
        <v>109</v>
      </c>
      <c r="E99" s="178"/>
      <c r="F99" s="178"/>
      <c r="G99" s="178"/>
      <c r="H99" s="178"/>
      <c r="I99" s="179"/>
      <c r="J99" s="180">
        <f>J133</f>
        <v>0</v>
      </c>
      <c r="K99" s="176"/>
      <c r="L99" s="181"/>
    </row>
    <row r="100" spans="1:31" s="10" customFormat="1" ht="19.899999999999999" hidden="1" customHeight="1">
      <c r="B100" s="175"/>
      <c r="C100" s="176"/>
      <c r="D100" s="177" t="s">
        <v>110</v>
      </c>
      <c r="E100" s="178"/>
      <c r="F100" s="178"/>
      <c r="G100" s="178"/>
      <c r="H100" s="178"/>
      <c r="I100" s="179"/>
      <c r="J100" s="180">
        <f>J137</f>
        <v>0</v>
      </c>
      <c r="K100" s="176"/>
      <c r="L100" s="181"/>
    </row>
    <row r="101" spans="1:31" s="9" customFormat="1" ht="24.95" hidden="1" customHeight="1">
      <c r="B101" s="168"/>
      <c r="C101" s="169"/>
      <c r="D101" s="170" t="s">
        <v>111</v>
      </c>
      <c r="E101" s="171"/>
      <c r="F101" s="171"/>
      <c r="G101" s="171"/>
      <c r="H101" s="171"/>
      <c r="I101" s="172"/>
      <c r="J101" s="173">
        <f>J139</f>
        <v>0</v>
      </c>
      <c r="K101" s="169"/>
      <c r="L101" s="174"/>
    </row>
    <row r="102" spans="1:31" s="10" customFormat="1" ht="19.899999999999999" hidden="1" customHeight="1">
      <c r="B102" s="175"/>
      <c r="C102" s="176"/>
      <c r="D102" s="177" t="s">
        <v>112</v>
      </c>
      <c r="E102" s="178"/>
      <c r="F102" s="178"/>
      <c r="G102" s="178"/>
      <c r="H102" s="178"/>
      <c r="I102" s="179"/>
      <c r="J102" s="180">
        <f>J140</f>
        <v>0</v>
      </c>
      <c r="K102" s="176"/>
      <c r="L102" s="181"/>
    </row>
    <row r="103" spans="1:31" s="2" customFormat="1" ht="21.75" hidden="1" customHeight="1">
      <c r="A103" s="32"/>
      <c r="B103" s="33"/>
      <c r="C103" s="34"/>
      <c r="D103" s="34"/>
      <c r="E103" s="34"/>
      <c r="F103" s="34"/>
      <c r="G103" s="34"/>
      <c r="H103" s="34"/>
      <c r="I103" s="123"/>
      <c r="J103" s="34"/>
      <c r="K103" s="34"/>
      <c r="L103" s="49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hidden="1" customHeight="1">
      <c r="A104" s="32"/>
      <c r="B104" s="52"/>
      <c r="C104" s="53"/>
      <c r="D104" s="53"/>
      <c r="E104" s="53"/>
      <c r="F104" s="53"/>
      <c r="G104" s="53"/>
      <c r="H104" s="53"/>
      <c r="I104" s="160"/>
      <c r="J104" s="53"/>
      <c r="K104" s="53"/>
      <c r="L104" s="49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hidden="1"/>
    <row r="106" spans="1:31" hidden="1"/>
    <row r="107" spans="1:31" hidden="1"/>
    <row r="108" spans="1:31" s="2" customFormat="1" ht="6.95" customHeight="1">
      <c r="A108" s="32"/>
      <c r="B108" s="54"/>
      <c r="C108" s="55"/>
      <c r="D108" s="55"/>
      <c r="E108" s="55"/>
      <c r="F108" s="55"/>
      <c r="G108" s="55"/>
      <c r="H108" s="55"/>
      <c r="I108" s="163"/>
      <c r="J108" s="55"/>
      <c r="K108" s="55"/>
      <c r="L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4.95" customHeight="1">
      <c r="A109" s="32"/>
      <c r="B109" s="33"/>
      <c r="C109" s="20" t="s">
        <v>113</v>
      </c>
      <c r="D109" s="34"/>
      <c r="E109" s="34"/>
      <c r="F109" s="34"/>
      <c r="G109" s="34"/>
      <c r="H109" s="34"/>
      <c r="I109" s="123"/>
      <c r="J109" s="34"/>
      <c r="K109" s="34"/>
      <c r="L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33"/>
      <c r="C110" s="34"/>
      <c r="D110" s="34"/>
      <c r="E110" s="34"/>
      <c r="F110" s="34"/>
      <c r="G110" s="34"/>
      <c r="H110" s="34"/>
      <c r="I110" s="123"/>
      <c r="J110" s="34"/>
      <c r="K110" s="34"/>
      <c r="L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6" t="s">
        <v>15</v>
      </c>
      <c r="D111" s="34"/>
      <c r="E111" s="34"/>
      <c r="F111" s="34"/>
      <c r="G111" s="34"/>
      <c r="H111" s="34"/>
      <c r="I111" s="123"/>
      <c r="J111" s="34"/>
      <c r="K111" s="34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>
      <c r="A112" s="32"/>
      <c r="B112" s="33"/>
      <c r="C112" s="34"/>
      <c r="D112" s="34"/>
      <c r="E112" s="289" t="str">
        <f>E7</f>
        <v>Požiarná zbrojnica Košeca - Zmena dokončenej stavby</v>
      </c>
      <c r="F112" s="290"/>
      <c r="G112" s="290"/>
      <c r="H112" s="290"/>
      <c r="I112" s="123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6" t="s">
        <v>100</v>
      </c>
      <c r="D113" s="34"/>
      <c r="E113" s="34"/>
      <c r="F113" s="34"/>
      <c r="G113" s="34"/>
      <c r="H113" s="34"/>
      <c r="I113" s="123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>
      <c r="A114" s="32"/>
      <c r="B114" s="33"/>
      <c r="C114" s="34"/>
      <c r="D114" s="34"/>
      <c r="E114" s="277" t="str">
        <f>E9</f>
        <v>O-01 - Zateplenie jestvujúcej časti objektu</v>
      </c>
      <c r="F114" s="288"/>
      <c r="G114" s="288"/>
      <c r="H114" s="288"/>
      <c r="I114" s="123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6.95" customHeight="1">
      <c r="A115" s="32"/>
      <c r="B115" s="33"/>
      <c r="C115" s="34"/>
      <c r="D115" s="34"/>
      <c r="E115" s="34"/>
      <c r="F115" s="34"/>
      <c r="G115" s="34"/>
      <c r="H115" s="34"/>
      <c r="I115" s="123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6" t="s">
        <v>19</v>
      </c>
      <c r="D116" s="34"/>
      <c r="E116" s="34"/>
      <c r="F116" s="24" t="str">
        <f>F12</f>
        <v>Košeca</v>
      </c>
      <c r="G116" s="34"/>
      <c r="H116" s="34"/>
      <c r="I116" s="125" t="s">
        <v>21</v>
      </c>
      <c r="J116" s="64" t="str">
        <f>IF(J12="","",J12)</f>
        <v>26. 8. 2017</v>
      </c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5" customHeight="1">
      <c r="A117" s="32"/>
      <c r="B117" s="33"/>
      <c r="C117" s="34"/>
      <c r="D117" s="34"/>
      <c r="E117" s="34"/>
      <c r="F117" s="34"/>
      <c r="G117" s="34"/>
      <c r="H117" s="34"/>
      <c r="I117" s="123"/>
      <c r="J117" s="34"/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2" customHeight="1">
      <c r="A118" s="32"/>
      <c r="B118" s="33"/>
      <c r="C118" s="26" t="s">
        <v>23</v>
      </c>
      <c r="D118" s="34"/>
      <c r="E118" s="34"/>
      <c r="F118" s="24" t="str">
        <f>E15</f>
        <v>Obec Košeca, Hlavná 36/100, 018 64 Košeca</v>
      </c>
      <c r="G118" s="34"/>
      <c r="H118" s="34"/>
      <c r="I118" s="125" t="s">
        <v>30</v>
      </c>
      <c r="J118" s="29" t="str">
        <f>E21</f>
        <v xml:space="preserve"> </v>
      </c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" customHeight="1">
      <c r="A119" s="32"/>
      <c r="B119" s="33"/>
      <c r="C119" s="26" t="s">
        <v>27</v>
      </c>
      <c r="D119" s="34"/>
      <c r="E119" s="34"/>
      <c r="F119" s="24" t="str">
        <f>IF(E18="","",E18)</f>
        <v>Vyplň údaj</v>
      </c>
      <c r="G119" s="34"/>
      <c r="H119" s="34"/>
      <c r="I119" s="125" t="s">
        <v>32</v>
      </c>
      <c r="J119" s="29" t="str">
        <f>E24</f>
        <v>Bc. Pavol Královič</v>
      </c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35" customHeight="1">
      <c r="A120" s="32"/>
      <c r="B120" s="33"/>
      <c r="C120" s="34"/>
      <c r="D120" s="34"/>
      <c r="E120" s="34"/>
      <c r="F120" s="34"/>
      <c r="G120" s="34"/>
      <c r="H120" s="34"/>
      <c r="I120" s="123"/>
      <c r="J120" s="34"/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>
      <c r="A121" s="182"/>
      <c r="B121" s="183"/>
      <c r="C121" s="184" t="s">
        <v>114</v>
      </c>
      <c r="D121" s="185" t="s">
        <v>62</v>
      </c>
      <c r="E121" s="185" t="s">
        <v>58</v>
      </c>
      <c r="F121" s="185" t="s">
        <v>59</v>
      </c>
      <c r="G121" s="185" t="s">
        <v>115</v>
      </c>
      <c r="H121" s="185" t="s">
        <v>116</v>
      </c>
      <c r="I121" s="186" t="s">
        <v>117</v>
      </c>
      <c r="J121" s="187" t="s">
        <v>104</v>
      </c>
      <c r="K121" s="188" t="s">
        <v>118</v>
      </c>
      <c r="L121" s="189"/>
      <c r="M121" s="73" t="s">
        <v>1</v>
      </c>
      <c r="N121" s="74" t="s">
        <v>41</v>
      </c>
      <c r="O121" s="74" t="s">
        <v>119</v>
      </c>
      <c r="P121" s="74" t="s">
        <v>120</v>
      </c>
      <c r="Q121" s="74" t="s">
        <v>121</v>
      </c>
      <c r="R121" s="74" t="s">
        <v>122</v>
      </c>
      <c r="S121" s="74" t="s">
        <v>123</v>
      </c>
      <c r="T121" s="75" t="s">
        <v>124</v>
      </c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</row>
    <row r="122" spans="1:65" s="2" customFormat="1" ht="22.9" customHeight="1">
      <c r="A122" s="32"/>
      <c r="B122" s="33"/>
      <c r="C122" s="80" t="s">
        <v>105</v>
      </c>
      <c r="D122" s="34"/>
      <c r="E122" s="34"/>
      <c r="F122" s="34"/>
      <c r="G122" s="34"/>
      <c r="H122" s="34"/>
      <c r="I122" s="123"/>
      <c r="J122" s="190">
        <f>BK122</f>
        <v>0</v>
      </c>
      <c r="K122" s="34"/>
      <c r="L122" s="35"/>
      <c r="M122" s="76"/>
      <c r="N122" s="191"/>
      <c r="O122" s="77"/>
      <c r="P122" s="192">
        <f>P123+P139</f>
        <v>0</v>
      </c>
      <c r="Q122" s="77"/>
      <c r="R122" s="192">
        <f>R123+R139</f>
        <v>13.749095649999999</v>
      </c>
      <c r="S122" s="77"/>
      <c r="T122" s="193">
        <f>T123+T139</f>
        <v>0.20616120000000002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4" t="s">
        <v>76</v>
      </c>
      <c r="AU122" s="14" t="s">
        <v>106</v>
      </c>
      <c r="BK122" s="194">
        <f>BK123+BK139</f>
        <v>0</v>
      </c>
    </row>
    <row r="123" spans="1:65" s="12" customFormat="1" ht="25.9" customHeight="1">
      <c r="B123" s="195"/>
      <c r="C123" s="196"/>
      <c r="D123" s="197" t="s">
        <v>76</v>
      </c>
      <c r="E123" s="198" t="s">
        <v>125</v>
      </c>
      <c r="F123" s="198" t="s">
        <v>126</v>
      </c>
      <c r="G123" s="196"/>
      <c r="H123" s="196"/>
      <c r="I123" s="199"/>
      <c r="J123" s="200">
        <f>BK123</f>
        <v>0</v>
      </c>
      <c r="K123" s="196"/>
      <c r="L123" s="201"/>
      <c r="M123" s="202"/>
      <c r="N123" s="203"/>
      <c r="O123" s="203"/>
      <c r="P123" s="204">
        <f>P124+P133+P137</f>
        <v>0</v>
      </c>
      <c r="Q123" s="203"/>
      <c r="R123" s="204">
        <f>R124+R133+R137</f>
        <v>13.33022845</v>
      </c>
      <c r="S123" s="203"/>
      <c r="T123" s="205">
        <f>T124+T133+T137</f>
        <v>0</v>
      </c>
      <c r="AR123" s="206" t="s">
        <v>85</v>
      </c>
      <c r="AT123" s="207" t="s">
        <v>76</v>
      </c>
      <c r="AU123" s="207" t="s">
        <v>77</v>
      </c>
      <c r="AY123" s="206" t="s">
        <v>127</v>
      </c>
      <c r="BK123" s="208">
        <f>BK124+BK133+BK137</f>
        <v>0</v>
      </c>
    </row>
    <row r="124" spans="1:65" s="12" customFormat="1" ht="22.9" customHeight="1">
      <c r="B124" s="195"/>
      <c r="C124" s="196"/>
      <c r="D124" s="197" t="s">
        <v>76</v>
      </c>
      <c r="E124" s="209" t="s">
        <v>128</v>
      </c>
      <c r="F124" s="209" t="s">
        <v>129</v>
      </c>
      <c r="G124" s="196"/>
      <c r="H124" s="196"/>
      <c r="I124" s="199"/>
      <c r="J124" s="210">
        <f>BK124</f>
        <v>0</v>
      </c>
      <c r="K124" s="196"/>
      <c r="L124" s="201"/>
      <c r="M124" s="202"/>
      <c r="N124" s="203"/>
      <c r="O124" s="203"/>
      <c r="P124" s="204">
        <f>SUM(P125:P132)</f>
        <v>0</v>
      </c>
      <c r="Q124" s="203"/>
      <c r="R124" s="204">
        <f>SUM(R125:R132)</f>
        <v>3.6852284499999999</v>
      </c>
      <c r="S124" s="203"/>
      <c r="T124" s="205">
        <f>SUM(T125:T132)</f>
        <v>0</v>
      </c>
      <c r="AR124" s="206" t="s">
        <v>85</v>
      </c>
      <c r="AT124" s="207" t="s">
        <v>76</v>
      </c>
      <c r="AU124" s="207" t="s">
        <v>85</v>
      </c>
      <c r="AY124" s="206" t="s">
        <v>127</v>
      </c>
      <c r="BK124" s="208">
        <f>SUM(BK125:BK132)</f>
        <v>0</v>
      </c>
    </row>
    <row r="125" spans="1:65" s="2" customFormat="1" ht="36" customHeight="1">
      <c r="A125" s="32"/>
      <c r="B125" s="33"/>
      <c r="C125" s="211" t="s">
        <v>85</v>
      </c>
      <c r="D125" s="211" t="s">
        <v>130</v>
      </c>
      <c r="E125" s="212" t="s">
        <v>131</v>
      </c>
      <c r="F125" s="213" t="s">
        <v>132</v>
      </c>
      <c r="G125" s="214" t="s">
        <v>133</v>
      </c>
      <c r="H125" s="215">
        <v>1</v>
      </c>
      <c r="I125" s="216"/>
      <c r="J125" s="217">
        <f t="shared" ref="J125:J132" si="0">ROUND(I125*H125,2)</f>
        <v>0</v>
      </c>
      <c r="K125" s="218"/>
      <c r="L125" s="35"/>
      <c r="M125" s="219" t="s">
        <v>1</v>
      </c>
      <c r="N125" s="220" t="s">
        <v>43</v>
      </c>
      <c r="O125" s="69"/>
      <c r="P125" s="221">
        <f t="shared" ref="P125:P132" si="1">O125*H125</f>
        <v>0</v>
      </c>
      <c r="Q125" s="221">
        <v>1E-4</v>
      </c>
      <c r="R125" s="221">
        <f t="shared" ref="R125:R132" si="2">Q125*H125</f>
        <v>1E-4</v>
      </c>
      <c r="S125" s="221">
        <v>0</v>
      </c>
      <c r="T125" s="222">
        <f t="shared" ref="T125:T132" si="3"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223" t="s">
        <v>134</v>
      </c>
      <c r="AT125" s="223" t="s">
        <v>130</v>
      </c>
      <c r="AU125" s="223" t="s">
        <v>135</v>
      </c>
      <c r="AY125" s="14" t="s">
        <v>127</v>
      </c>
      <c r="BE125" s="110">
        <f t="shared" ref="BE125:BE132" si="4">IF(N125="základná",J125,0)</f>
        <v>0</v>
      </c>
      <c r="BF125" s="110">
        <f t="shared" ref="BF125:BF132" si="5">IF(N125="znížená",J125,0)</f>
        <v>0</v>
      </c>
      <c r="BG125" s="110">
        <f t="shared" ref="BG125:BG132" si="6">IF(N125="zákl. prenesená",J125,0)</f>
        <v>0</v>
      </c>
      <c r="BH125" s="110">
        <f t="shared" ref="BH125:BH132" si="7">IF(N125="zníž. prenesená",J125,0)</f>
        <v>0</v>
      </c>
      <c r="BI125" s="110">
        <f t="shared" ref="BI125:BI132" si="8">IF(N125="nulová",J125,0)</f>
        <v>0</v>
      </c>
      <c r="BJ125" s="14" t="s">
        <v>135</v>
      </c>
      <c r="BK125" s="110">
        <f t="shared" ref="BK125:BK132" si="9">ROUND(I125*H125,2)</f>
        <v>0</v>
      </c>
      <c r="BL125" s="14" t="s">
        <v>134</v>
      </c>
      <c r="BM125" s="223" t="s">
        <v>136</v>
      </c>
    </row>
    <row r="126" spans="1:65" s="2" customFormat="1" ht="24" customHeight="1">
      <c r="A126" s="32"/>
      <c r="B126" s="33"/>
      <c r="C126" s="211" t="s">
        <v>135</v>
      </c>
      <c r="D126" s="211" t="s">
        <v>130</v>
      </c>
      <c r="E126" s="212" t="s">
        <v>137</v>
      </c>
      <c r="F126" s="213" t="s">
        <v>138</v>
      </c>
      <c r="G126" s="214" t="s">
        <v>139</v>
      </c>
      <c r="H126" s="215">
        <v>11.76</v>
      </c>
      <c r="I126" s="216"/>
      <c r="J126" s="217">
        <f t="shared" si="0"/>
        <v>0</v>
      </c>
      <c r="K126" s="218"/>
      <c r="L126" s="35"/>
      <c r="M126" s="219" t="s">
        <v>1</v>
      </c>
      <c r="N126" s="220" t="s">
        <v>43</v>
      </c>
      <c r="O126" s="69"/>
      <c r="P126" s="221">
        <f t="shared" si="1"/>
        <v>0</v>
      </c>
      <c r="Q126" s="221">
        <v>4.7200000000000002E-3</v>
      </c>
      <c r="R126" s="221">
        <f t="shared" si="2"/>
        <v>5.55072E-2</v>
      </c>
      <c r="S126" s="221">
        <v>0</v>
      </c>
      <c r="T126" s="222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223" t="s">
        <v>134</v>
      </c>
      <c r="AT126" s="223" t="s">
        <v>130</v>
      </c>
      <c r="AU126" s="223" t="s">
        <v>135</v>
      </c>
      <c r="AY126" s="14" t="s">
        <v>127</v>
      </c>
      <c r="BE126" s="110">
        <f t="shared" si="4"/>
        <v>0</v>
      </c>
      <c r="BF126" s="110">
        <f t="shared" si="5"/>
        <v>0</v>
      </c>
      <c r="BG126" s="110">
        <f t="shared" si="6"/>
        <v>0</v>
      </c>
      <c r="BH126" s="110">
        <f t="shared" si="7"/>
        <v>0</v>
      </c>
      <c r="BI126" s="110">
        <f t="shared" si="8"/>
        <v>0</v>
      </c>
      <c r="BJ126" s="14" t="s">
        <v>135</v>
      </c>
      <c r="BK126" s="110">
        <f t="shared" si="9"/>
        <v>0</v>
      </c>
      <c r="BL126" s="14" t="s">
        <v>134</v>
      </c>
      <c r="BM126" s="223" t="s">
        <v>140</v>
      </c>
    </row>
    <row r="127" spans="1:65" s="2" customFormat="1" ht="24" customHeight="1">
      <c r="A127" s="32"/>
      <c r="B127" s="33"/>
      <c r="C127" s="211" t="s">
        <v>141</v>
      </c>
      <c r="D127" s="211" t="s">
        <v>130</v>
      </c>
      <c r="E127" s="212" t="s">
        <v>142</v>
      </c>
      <c r="F127" s="213" t="s">
        <v>143</v>
      </c>
      <c r="G127" s="214" t="s">
        <v>139</v>
      </c>
      <c r="H127" s="215">
        <v>214.20500000000001</v>
      </c>
      <c r="I127" s="216"/>
      <c r="J127" s="217">
        <f t="shared" si="0"/>
        <v>0</v>
      </c>
      <c r="K127" s="218"/>
      <c r="L127" s="35"/>
      <c r="M127" s="219" t="s">
        <v>1</v>
      </c>
      <c r="N127" s="220" t="s">
        <v>43</v>
      </c>
      <c r="O127" s="69"/>
      <c r="P127" s="221">
        <f t="shared" si="1"/>
        <v>0</v>
      </c>
      <c r="Q127" s="221">
        <v>2.32E-3</v>
      </c>
      <c r="R127" s="221">
        <f t="shared" si="2"/>
        <v>0.49695560000000005</v>
      </c>
      <c r="S127" s="221">
        <v>0</v>
      </c>
      <c r="T127" s="222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223" t="s">
        <v>134</v>
      </c>
      <c r="AT127" s="223" t="s">
        <v>130</v>
      </c>
      <c r="AU127" s="223" t="s">
        <v>135</v>
      </c>
      <c r="AY127" s="14" t="s">
        <v>127</v>
      </c>
      <c r="BE127" s="110">
        <f t="shared" si="4"/>
        <v>0</v>
      </c>
      <c r="BF127" s="110">
        <f t="shared" si="5"/>
        <v>0</v>
      </c>
      <c r="BG127" s="110">
        <f t="shared" si="6"/>
        <v>0</v>
      </c>
      <c r="BH127" s="110">
        <f t="shared" si="7"/>
        <v>0</v>
      </c>
      <c r="BI127" s="110">
        <f t="shared" si="8"/>
        <v>0</v>
      </c>
      <c r="BJ127" s="14" t="s">
        <v>135</v>
      </c>
      <c r="BK127" s="110">
        <f t="shared" si="9"/>
        <v>0</v>
      </c>
      <c r="BL127" s="14" t="s">
        <v>134</v>
      </c>
      <c r="BM127" s="223" t="s">
        <v>144</v>
      </c>
    </row>
    <row r="128" spans="1:65" s="2" customFormat="1" ht="24" customHeight="1">
      <c r="A128" s="32"/>
      <c r="B128" s="33"/>
      <c r="C128" s="211" t="s">
        <v>134</v>
      </c>
      <c r="D128" s="211" t="s">
        <v>130</v>
      </c>
      <c r="E128" s="212" t="s">
        <v>145</v>
      </c>
      <c r="F128" s="213" t="s">
        <v>146</v>
      </c>
      <c r="G128" s="214" t="s">
        <v>139</v>
      </c>
      <c r="H128" s="215">
        <v>11.76</v>
      </c>
      <c r="I128" s="216"/>
      <c r="J128" s="217">
        <f t="shared" si="0"/>
        <v>0</v>
      </c>
      <c r="K128" s="218"/>
      <c r="L128" s="35"/>
      <c r="M128" s="219" t="s">
        <v>1</v>
      </c>
      <c r="N128" s="220" t="s">
        <v>43</v>
      </c>
      <c r="O128" s="69"/>
      <c r="P128" s="221">
        <f t="shared" si="1"/>
        <v>0</v>
      </c>
      <c r="Q128" s="221">
        <v>1E-4</v>
      </c>
      <c r="R128" s="221">
        <f t="shared" si="2"/>
        <v>1.176E-3</v>
      </c>
      <c r="S128" s="221">
        <v>0</v>
      </c>
      <c r="T128" s="222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223" t="s">
        <v>134</v>
      </c>
      <c r="AT128" s="223" t="s">
        <v>130</v>
      </c>
      <c r="AU128" s="223" t="s">
        <v>135</v>
      </c>
      <c r="AY128" s="14" t="s">
        <v>127</v>
      </c>
      <c r="BE128" s="110">
        <f t="shared" si="4"/>
        <v>0</v>
      </c>
      <c r="BF128" s="110">
        <f t="shared" si="5"/>
        <v>0</v>
      </c>
      <c r="BG128" s="110">
        <f t="shared" si="6"/>
        <v>0</v>
      </c>
      <c r="BH128" s="110">
        <f t="shared" si="7"/>
        <v>0</v>
      </c>
      <c r="BI128" s="110">
        <f t="shared" si="8"/>
        <v>0</v>
      </c>
      <c r="BJ128" s="14" t="s">
        <v>135</v>
      </c>
      <c r="BK128" s="110">
        <f t="shared" si="9"/>
        <v>0</v>
      </c>
      <c r="BL128" s="14" t="s">
        <v>134</v>
      </c>
      <c r="BM128" s="223" t="s">
        <v>147</v>
      </c>
    </row>
    <row r="129" spans="1:65" s="2" customFormat="1" ht="24" customHeight="1">
      <c r="A129" s="32"/>
      <c r="B129" s="33"/>
      <c r="C129" s="211" t="s">
        <v>148</v>
      </c>
      <c r="D129" s="211" t="s">
        <v>130</v>
      </c>
      <c r="E129" s="212" t="s">
        <v>149</v>
      </c>
      <c r="F129" s="213" t="s">
        <v>150</v>
      </c>
      <c r="G129" s="214" t="s">
        <v>139</v>
      </c>
      <c r="H129" s="215">
        <v>214.20500000000001</v>
      </c>
      <c r="I129" s="216"/>
      <c r="J129" s="217">
        <f t="shared" si="0"/>
        <v>0</v>
      </c>
      <c r="K129" s="218"/>
      <c r="L129" s="35"/>
      <c r="M129" s="219" t="s">
        <v>1</v>
      </c>
      <c r="N129" s="220" t="s">
        <v>43</v>
      </c>
      <c r="O129" s="69"/>
      <c r="P129" s="221">
        <f t="shared" si="1"/>
        <v>0</v>
      </c>
      <c r="Q129" s="221">
        <v>1.7000000000000001E-4</v>
      </c>
      <c r="R129" s="221">
        <f t="shared" si="2"/>
        <v>3.6414850000000006E-2</v>
      </c>
      <c r="S129" s="221">
        <v>0</v>
      </c>
      <c r="T129" s="222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223" t="s">
        <v>134</v>
      </c>
      <c r="AT129" s="223" t="s">
        <v>130</v>
      </c>
      <c r="AU129" s="223" t="s">
        <v>135</v>
      </c>
      <c r="AY129" s="14" t="s">
        <v>127</v>
      </c>
      <c r="BE129" s="110">
        <f t="shared" si="4"/>
        <v>0</v>
      </c>
      <c r="BF129" s="110">
        <f t="shared" si="5"/>
        <v>0</v>
      </c>
      <c r="BG129" s="110">
        <f t="shared" si="6"/>
        <v>0</v>
      </c>
      <c r="BH129" s="110">
        <f t="shared" si="7"/>
        <v>0</v>
      </c>
      <c r="BI129" s="110">
        <f t="shared" si="8"/>
        <v>0</v>
      </c>
      <c r="BJ129" s="14" t="s">
        <v>135</v>
      </c>
      <c r="BK129" s="110">
        <f t="shared" si="9"/>
        <v>0</v>
      </c>
      <c r="BL129" s="14" t="s">
        <v>134</v>
      </c>
      <c r="BM129" s="223" t="s">
        <v>151</v>
      </c>
    </row>
    <row r="130" spans="1:65" s="2" customFormat="1" ht="24" customHeight="1">
      <c r="A130" s="32"/>
      <c r="B130" s="33"/>
      <c r="C130" s="211" t="s">
        <v>128</v>
      </c>
      <c r="D130" s="211" t="s">
        <v>130</v>
      </c>
      <c r="E130" s="212" t="s">
        <v>152</v>
      </c>
      <c r="F130" s="213" t="s">
        <v>153</v>
      </c>
      <c r="G130" s="214" t="s">
        <v>139</v>
      </c>
      <c r="H130" s="215">
        <v>178.983</v>
      </c>
      <c r="I130" s="216"/>
      <c r="J130" s="217">
        <f t="shared" si="0"/>
        <v>0</v>
      </c>
      <c r="K130" s="218"/>
      <c r="L130" s="35"/>
      <c r="M130" s="219" t="s">
        <v>1</v>
      </c>
      <c r="N130" s="220" t="s">
        <v>43</v>
      </c>
      <c r="O130" s="69"/>
      <c r="P130" s="221">
        <f t="shared" si="1"/>
        <v>0</v>
      </c>
      <c r="Q130" s="221">
        <v>1.3849999999999999E-2</v>
      </c>
      <c r="R130" s="221">
        <f t="shared" si="2"/>
        <v>2.4789145499999998</v>
      </c>
      <c r="S130" s="221">
        <v>0</v>
      </c>
      <c r="T130" s="222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223" t="s">
        <v>134</v>
      </c>
      <c r="AT130" s="223" t="s">
        <v>130</v>
      </c>
      <c r="AU130" s="223" t="s">
        <v>135</v>
      </c>
      <c r="AY130" s="14" t="s">
        <v>127</v>
      </c>
      <c r="BE130" s="110">
        <f t="shared" si="4"/>
        <v>0</v>
      </c>
      <c r="BF130" s="110">
        <f t="shared" si="5"/>
        <v>0</v>
      </c>
      <c r="BG130" s="110">
        <f t="shared" si="6"/>
        <v>0</v>
      </c>
      <c r="BH130" s="110">
        <f t="shared" si="7"/>
        <v>0</v>
      </c>
      <c r="BI130" s="110">
        <f t="shared" si="8"/>
        <v>0</v>
      </c>
      <c r="BJ130" s="14" t="s">
        <v>135</v>
      </c>
      <c r="BK130" s="110">
        <f t="shared" si="9"/>
        <v>0</v>
      </c>
      <c r="BL130" s="14" t="s">
        <v>134</v>
      </c>
      <c r="BM130" s="223" t="s">
        <v>154</v>
      </c>
    </row>
    <row r="131" spans="1:65" s="2" customFormat="1" ht="24" customHeight="1">
      <c r="A131" s="32"/>
      <c r="B131" s="33"/>
      <c r="C131" s="211" t="s">
        <v>155</v>
      </c>
      <c r="D131" s="211" t="s">
        <v>130</v>
      </c>
      <c r="E131" s="212" t="s">
        <v>156</v>
      </c>
      <c r="F131" s="213" t="s">
        <v>157</v>
      </c>
      <c r="G131" s="214" t="s">
        <v>139</v>
      </c>
      <c r="H131" s="215">
        <v>35.274999999999999</v>
      </c>
      <c r="I131" s="216"/>
      <c r="J131" s="217">
        <f t="shared" si="0"/>
        <v>0</v>
      </c>
      <c r="K131" s="218"/>
      <c r="L131" s="35"/>
      <c r="M131" s="219" t="s">
        <v>1</v>
      </c>
      <c r="N131" s="220" t="s">
        <v>43</v>
      </c>
      <c r="O131" s="69"/>
      <c r="P131" s="221">
        <f t="shared" si="1"/>
        <v>0</v>
      </c>
      <c r="Q131" s="221">
        <v>1.2749999999999999E-2</v>
      </c>
      <c r="R131" s="221">
        <f t="shared" si="2"/>
        <v>0.44975624999999997</v>
      </c>
      <c r="S131" s="221">
        <v>0</v>
      </c>
      <c r="T131" s="222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223" t="s">
        <v>134</v>
      </c>
      <c r="AT131" s="223" t="s">
        <v>130</v>
      </c>
      <c r="AU131" s="223" t="s">
        <v>135</v>
      </c>
      <c r="AY131" s="14" t="s">
        <v>127</v>
      </c>
      <c r="BE131" s="110">
        <f t="shared" si="4"/>
        <v>0</v>
      </c>
      <c r="BF131" s="110">
        <f t="shared" si="5"/>
        <v>0</v>
      </c>
      <c r="BG131" s="110">
        <f t="shared" si="6"/>
        <v>0</v>
      </c>
      <c r="BH131" s="110">
        <f t="shared" si="7"/>
        <v>0</v>
      </c>
      <c r="BI131" s="110">
        <f t="shared" si="8"/>
        <v>0</v>
      </c>
      <c r="BJ131" s="14" t="s">
        <v>135</v>
      </c>
      <c r="BK131" s="110">
        <f t="shared" si="9"/>
        <v>0</v>
      </c>
      <c r="BL131" s="14" t="s">
        <v>134</v>
      </c>
      <c r="BM131" s="223" t="s">
        <v>158</v>
      </c>
    </row>
    <row r="132" spans="1:65" s="2" customFormat="1" ht="36" customHeight="1">
      <c r="A132" s="32"/>
      <c r="B132" s="33"/>
      <c r="C132" s="211" t="s">
        <v>159</v>
      </c>
      <c r="D132" s="211" t="s">
        <v>130</v>
      </c>
      <c r="E132" s="212" t="s">
        <v>160</v>
      </c>
      <c r="F132" s="213" t="s">
        <v>161</v>
      </c>
      <c r="G132" s="214" t="s">
        <v>139</v>
      </c>
      <c r="H132" s="215">
        <v>11.76</v>
      </c>
      <c r="I132" s="216"/>
      <c r="J132" s="217">
        <f t="shared" si="0"/>
        <v>0</v>
      </c>
      <c r="K132" s="218"/>
      <c r="L132" s="35"/>
      <c r="M132" s="219" t="s">
        <v>1</v>
      </c>
      <c r="N132" s="220" t="s">
        <v>43</v>
      </c>
      <c r="O132" s="69"/>
      <c r="P132" s="221">
        <f t="shared" si="1"/>
        <v>0</v>
      </c>
      <c r="Q132" s="221">
        <v>1.4149999999999999E-2</v>
      </c>
      <c r="R132" s="221">
        <f t="shared" si="2"/>
        <v>0.166404</v>
      </c>
      <c r="S132" s="221">
        <v>0</v>
      </c>
      <c r="T132" s="222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23" t="s">
        <v>134</v>
      </c>
      <c r="AT132" s="223" t="s">
        <v>130</v>
      </c>
      <c r="AU132" s="223" t="s">
        <v>135</v>
      </c>
      <c r="AY132" s="14" t="s">
        <v>127</v>
      </c>
      <c r="BE132" s="110">
        <f t="shared" si="4"/>
        <v>0</v>
      </c>
      <c r="BF132" s="110">
        <f t="shared" si="5"/>
        <v>0</v>
      </c>
      <c r="BG132" s="110">
        <f t="shared" si="6"/>
        <v>0</v>
      </c>
      <c r="BH132" s="110">
        <f t="shared" si="7"/>
        <v>0</v>
      </c>
      <c r="BI132" s="110">
        <f t="shared" si="8"/>
        <v>0</v>
      </c>
      <c r="BJ132" s="14" t="s">
        <v>135</v>
      </c>
      <c r="BK132" s="110">
        <f t="shared" si="9"/>
        <v>0</v>
      </c>
      <c r="BL132" s="14" t="s">
        <v>134</v>
      </c>
      <c r="BM132" s="223" t="s">
        <v>162</v>
      </c>
    </row>
    <row r="133" spans="1:65" s="12" customFormat="1" ht="22.9" customHeight="1">
      <c r="B133" s="195"/>
      <c r="C133" s="196"/>
      <c r="D133" s="197" t="s">
        <v>76</v>
      </c>
      <c r="E133" s="209" t="s">
        <v>163</v>
      </c>
      <c r="F133" s="209" t="s">
        <v>164</v>
      </c>
      <c r="G133" s="196"/>
      <c r="H133" s="196"/>
      <c r="I133" s="199"/>
      <c r="J133" s="210">
        <f>BK133</f>
        <v>0</v>
      </c>
      <c r="K133" s="196"/>
      <c r="L133" s="201"/>
      <c r="M133" s="202"/>
      <c r="N133" s="203"/>
      <c r="O133" s="203"/>
      <c r="P133" s="204">
        <f>SUM(P134:P136)</f>
        <v>0</v>
      </c>
      <c r="Q133" s="203"/>
      <c r="R133" s="204">
        <f>SUM(R134:R136)</f>
        <v>9.6449999999999996</v>
      </c>
      <c r="S133" s="203"/>
      <c r="T133" s="205">
        <f>SUM(T134:T136)</f>
        <v>0</v>
      </c>
      <c r="AR133" s="206" t="s">
        <v>85</v>
      </c>
      <c r="AT133" s="207" t="s">
        <v>76</v>
      </c>
      <c r="AU133" s="207" t="s">
        <v>85</v>
      </c>
      <c r="AY133" s="206" t="s">
        <v>127</v>
      </c>
      <c r="BK133" s="208">
        <f>SUM(BK134:BK136)</f>
        <v>0</v>
      </c>
    </row>
    <row r="134" spans="1:65" s="2" customFormat="1" ht="24" customHeight="1">
      <c r="A134" s="32"/>
      <c r="B134" s="33"/>
      <c r="C134" s="211" t="s">
        <v>163</v>
      </c>
      <c r="D134" s="211" t="s">
        <v>130</v>
      </c>
      <c r="E134" s="212" t="s">
        <v>165</v>
      </c>
      <c r="F134" s="213" t="s">
        <v>166</v>
      </c>
      <c r="G134" s="214" t="s">
        <v>139</v>
      </c>
      <c r="H134" s="215">
        <v>187.5</v>
      </c>
      <c r="I134" s="216"/>
      <c r="J134" s="217">
        <f>ROUND(I134*H134,2)</f>
        <v>0</v>
      </c>
      <c r="K134" s="218"/>
      <c r="L134" s="35"/>
      <c r="M134" s="219" t="s">
        <v>1</v>
      </c>
      <c r="N134" s="220" t="s">
        <v>43</v>
      </c>
      <c r="O134" s="69"/>
      <c r="P134" s="221">
        <f>O134*H134</f>
        <v>0</v>
      </c>
      <c r="Q134" s="221">
        <v>2.572E-2</v>
      </c>
      <c r="R134" s="221">
        <f>Q134*H134</f>
        <v>4.8224999999999998</v>
      </c>
      <c r="S134" s="221">
        <v>0</v>
      </c>
      <c r="T134" s="222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223" t="s">
        <v>134</v>
      </c>
      <c r="AT134" s="223" t="s">
        <v>130</v>
      </c>
      <c r="AU134" s="223" t="s">
        <v>135</v>
      </c>
      <c r="AY134" s="14" t="s">
        <v>127</v>
      </c>
      <c r="BE134" s="110">
        <f>IF(N134="základná",J134,0)</f>
        <v>0</v>
      </c>
      <c r="BF134" s="110">
        <f>IF(N134="znížená",J134,0)</f>
        <v>0</v>
      </c>
      <c r="BG134" s="110">
        <f>IF(N134="zákl. prenesená",J134,0)</f>
        <v>0</v>
      </c>
      <c r="BH134" s="110">
        <f>IF(N134="zníž. prenesená",J134,0)</f>
        <v>0</v>
      </c>
      <c r="BI134" s="110">
        <f>IF(N134="nulová",J134,0)</f>
        <v>0</v>
      </c>
      <c r="BJ134" s="14" t="s">
        <v>135</v>
      </c>
      <c r="BK134" s="110">
        <f>ROUND(I134*H134,2)</f>
        <v>0</v>
      </c>
      <c r="BL134" s="14" t="s">
        <v>134</v>
      </c>
      <c r="BM134" s="223" t="s">
        <v>167</v>
      </c>
    </row>
    <row r="135" spans="1:65" s="2" customFormat="1" ht="36" customHeight="1">
      <c r="A135" s="32"/>
      <c r="B135" s="33"/>
      <c r="C135" s="211" t="s">
        <v>168</v>
      </c>
      <c r="D135" s="211" t="s">
        <v>130</v>
      </c>
      <c r="E135" s="212" t="s">
        <v>169</v>
      </c>
      <c r="F135" s="213" t="s">
        <v>170</v>
      </c>
      <c r="G135" s="214" t="s">
        <v>139</v>
      </c>
      <c r="H135" s="215">
        <v>187.5</v>
      </c>
      <c r="I135" s="216"/>
      <c r="J135" s="217">
        <f>ROUND(I135*H135,2)</f>
        <v>0</v>
      </c>
      <c r="K135" s="218"/>
      <c r="L135" s="35"/>
      <c r="M135" s="219" t="s">
        <v>1</v>
      </c>
      <c r="N135" s="220" t="s">
        <v>43</v>
      </c>
      <c r="O135" s="69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23" t="s">
        <v>134</v>
      </c>
      <c r="AT135" s="223" t="s">
        <v>130</v>
      </c>
      <c r="AU135" s="223" t="s">
        <v>135</v>
      </c>
      <c r="AY135" s="14" t="s">
        <v>127</v>
      </c>
      <c r="BE135" s="110">
        <f>IF(N135="základná",J135,0)</f>
        <v>0</v>
      </c>
      <c r="BF135" s="110">
        <f>IF(N135="znížená",J135,0)</f>
        <v>0</v>
      </c>
      <c r="BG135" s="110">
        <f>IF(N135="zákl. prenesená",J135,0)</f>
        <v>0</v>
      </c>
      <c r="BH135" s="110">
        <f>IF(N135="zníž. prenesená",J135,0)</f>
        <v>0</v>
      </c>
      <c r="BI135" s="110">
        <f>IF(N135="nulová",J135,0)</f>
        <v>0</v>
      </c>
      <c r="BJ135" s="14" t="s">
        <v>135</v>
      </c>
      <c r="BK135" s="110">
        <f>ROUND(I135*H135,2)</f>
        <v>0</v>
      </c>
      <c r="BL135" s="14" t="s">
        <v>134</v>
      </c>
      <c r="BM135" s="223" t="s">
        <v>171</v>
      </c>
    </row>
    <row r="136" spans="1:65" s="2" customFormat="1" ht="24" customHeight="1">
      <c r="A136" s="32"/>
      <c r="B136" s="33"/>
      <c r="C136" s="211" t="s">
        <v>172</v>
      </c>
      <c r="D136" s="211" t="s">
        <v>130</v>
      </c>
      <c r="E136" s="212" t="s">
        <v>173</v>
      </c>
      <c r="F136" s="213" t="s">
        <v>174</v>
      </c>
      <c r="G136" s="214" t="s">
        <v>139</v>
      </c>
      <c r="H136" s="215">
        <v>187.5</v>
      </c>
      <c r="I136" s="216"/>
      <c r="J136" s="217">
        <f>ROUND(I136*H136,2)</f>
        <v>0</v>
      </c>
      <c r="K136" s="218"/>
      <c r="L136" s="35"/>
      <c r="M136" s="219" t="s">
        <v>1</v>
      </c>
      <c r="N136" s="220" t="s">
        <v>43</v>
      </c>
      <c r="O136" s="69"/>
      <c r="P136" s="221">
        <f>O136*H136</f>
        <v>0</v>
      </c>
      <c r="Q136" s="221">
        <v>2.572E-2</v>
      </c>
      <c r="R136" s="221">
        <f>Q136*H136</f>
        <v>4.8224999999999998</v>
      </c>
      <c r="S136" s="221">
        <v>0</v>
      </c>
      <c r="T136" s="222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223" t="s">
        <v>134</v>
      </c>
      <c r="AT136" s="223" t="s">
        <v>130</v>
      </c>
      <c r="AU136" s="223" t="s">
        <v>135</v>
      </c>
      <c r="AY136" s="14" t="s">
        <v>127</v>
      </c>
      <c r="BE136" s="110">
        <f>IF(N136="základná",J136,0)</f>
        <v>0</v>
      </c>
      <c r="BF136" s="110">
        <f>IF(N136="znížená",J136,0)</f>
        <v>0</v>
      </c>
      <c r="BG136" s="110">
        <f>IF(N136="zákl. prenesená",J136,0)</f>
        <v>0</v>
      </c>
      <c r="BH136" s="110">
        <f>IF(N136="zníž. prenesená",J136,0)</f>
        <v>0</v>
      </c>
      <c r="BI136" s="110">
        <f>IF(N136="nulová",J136,0)</f>
        <v>0</v>
      </c>
      <c r="BJ136" s="14" t="s">
        <v>135</v>
      </c>
      <c r="BK136" s="110">
        <f>ROUND(I136*H136,2)</f>
        <v>0</v>
      </c>
      <c r="BL136" s="14" t="s">
        <v>134</v>
      </c>
      <c r="BM136" s="223" t="s">
        <v>175</v>
      </c>
    </row>
    <row r="137" spans="1:65" s="12" customFormat="1" ht="22.9" customHeight="1">
      <c r="B137" s="195"/>
      <c r="C137" s="196"/>
      <c r="D137" s="197" t="s">
        <v>76</v>
      </c>
      <c r="E137" s="209" t="s">
        <v>176</v>
      </c>
      <c r="F137" s="209" t="s">
        <v>177</v>
      </c>
      <c r="G137" s="196"/>
      <c r="H137" s="196"/>
      <c r="I137" s="199"/>
      <c r="J137" s="210">
        <f>BK137</f>
        <v>0</v>
      </c>
      <c r="K137" s="196"/>
      <c r="L137" s="201"/>
      <c r="M137" s="202"/>
      <c r="N137" s="203"/>
      <c r="O137" s="203"/>
      <c r="P137" s="204">
        <f>P138</f>
        <v>0</v>
      </c>
      <c r="Q137" s="203"/>
      <c r="R137" s="204">
        <f>R138</f>
        <v>0</v>
      </c>
      <c r="S137" s="203"/>
      <c r="T137" s="205">
        <f>T138</f>
        <v>0</v>
      </c>
      <c r="AR137" s="206" t="s">
        <v>85</v>
      </c>
      <c r="AT137" s="207" t="s">
        <v>76</v>
      </c>
      <c r="AU137" s="207" t="s">
        <v>85</v>
      </c>
      <c r="AY137" s="206" t="s">
        <v>127</v>
      </c>
      <c r="BK137" s="208">
        <f>BK138</f>
        <v>0</v>
      </c>
    </row>
    <row r="138" spans="1:65" s="2" customFormat="1" ht="24" customHeight="1">
      <c r="A138" s="32"/>
      <c r="B138" s="33"/>
      <c r="C138" s="211" t="s">
        <v>178</v>
      </c>
      <c r="D138" s="211" t="s">
        <v>130</v>
      </c>
      <c r="E138" s="212" t="s">
        <v>179</v>
      </c>
      <c r="F138" s="213" t="s">
        <v>180</v>
      </c>
      <c r="G138" s="214" t="s">
        <v>181</v>
      </c>
      <c r="H138" s="215">
        <v>13.33</v>
      </c>
      <c r="I138" s="216"/>
      <c r="J138" s="217">
        <f>ROUND(I138*H138,2)</f>
        <v>0</v>
      </c>
      <c r="K138" s="218"/>
      <c r="L138" s="35"/>
      <c r="M138" s="219" t="s">
        <v>1</v>
      </c>
      <c r="N138" s="220" t="s">
        <v>43</v>
      </c>
      <c r="O138" s="69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23" t="s">
        <v>134</v>
      </c>
      <c r="AT138" s="223" t="s">
        <v>130</v>
      </c>
      <c r="AU138" s="223" t="s">
        <v>135</v>
      </c>
      <c r="AY138" s="14" t="s">
        <v>127</v>
      </c>
      <c r="BE138" s="110">
        <f>IF(N138="základná",J138,0)</f>
        <v>0</v>
      </c>
      <c r="BF138" s="110">
        <f>IF(N138="znížená",J138,0)</f>
        <v>0</v>
      </c>
      <c r="BG138" s="110">
        <f>IF(N138="zákl. prenesená",J138,0)</f>
        <v>0</v>
      </c>
      <c r="BH138" s="110">
        <f>IF(N138="zníž. prenesená",J138,0)</f>
        <v>0</v>
      </c>
      <c r="BI138" s="110">
        <f>IF(N138="nulová",J138,0)</f>
        <v>0</v>
      </c>
      <c r="BJ138" s="14" t="s">
        <v>135</v>
      </c>
      <c r="BK138" s="110">
        <f>ROUND(I138*H138,2)</f>
        <v>0</v>
      </c>
      <c r="BL138" s="14" t="s">
        <v>134</v>
      </c>
      <c r="BM138" s="223" t="s">
        <v>182</v>
      </c>
    </row>
    <row r="139" spans="1:65" s="12" customFormat="1" ht="25.9" customHeight="1">
      <c r="B139" s="195"/>
      <c r="C139" s="196"/>
      <c r="D139" s="197" t="s">
        <v>76</v>
      </c>
      <c r="E139" s="198" t="s">
        <v>183</v>
      </c>
      <c r="F139" s="198" t="s">
        <v>184</v>
      </c>
      <c r="G139" s="196"/>
      <c r="H139" s="196"/>
      <c r="I139" s="199"/>
      <c r="J139" s="200">
        <f>BK139</f>
        <v>0</v>
      </c>
      <c r="K139" s="196"/>
      <c r="L139" s="201"/>
      <c r="M139" s="202"/>
      <c r="N139" s="203"/>
      <c r="O139" s="203"/>
      <c r="P139" s="204">
        <f>P140</f>
        <v>0</v>
      </c>
      <c r="Q139" s="203"/>
      <c r="R139" s="204">
        <f>R140</f>
        <v>0.41886720000000005</v>
      </c>
      <c r="S139" s="203"/>
      <c r="T139" s="205">
        <f>T140</f>
        <v>0.20616120000000002</v>
      </c>
      <c r="AR139" s="206" t="s">
        <v>135</v>
      </c>
      <c r="AT139" s="207" t="s">
        <v>76</v>
      </c>
      <c r="AU139" s="207" t="s">
        <v>77</v>
      </c>
      <c r="AY139" s="206" t="s">
        <v>127</v>
      </c>
      <c r="BK139" s="208">
        <f>BK140</f>
        <v>0</v>
      </c>
    </row>
    <row r="140" spans="1:65" s="12" customFormat="1" ht="22.9" customHeight="1">
      <c r="B140" s="195"/>
      <c r="C140" s="196"/>
      <c r="D140" s="197" t="s">
        <v>76</v>
      </c>
      <c r="E140" s="209" t="s">
        <v>185</v>
      </c>
      <c r="F140" s="209" t="s">
        <v>186</v>
      </c>
      <c r="G140" s="196"/>
      <c r="H140" s="196"/>
      <c r="I140" s="199"/>
      <c r="J140" s="210">
        <f>BK140</f>
        <v>0</v>
      </c>
      <c r="K140" s="196"/>
      <c r="L140" s="201"/>
      <c r="M140" s="202"/>
      <c r="N140" s="203"/>
      <c r="O140" s="203"/>
      <c r="P140" s="204">
        <f>SUM(P141:P142)</f>
        <v>0</v>
      </c>
      <c r="Q140" s="203"/>
      <c r="R140" s="204">
        <f>SUM(R141:R142)</f>
        <v>0.41886720000000005</v>
      </c>
      <c r="S140" s="203"/>
      <c r="T140" s="205">
        <f>SUM(T141:T142)</f>
        <v>0.20616120000000002</v>
      </c>
      <c r="AR140" s="206" t="s">
        <v>135</v>
      </c>
      <c r="AT140" s="207" t="s">
        <v>76</v>
      </c>
      <c r="AU140" s="207" t="s">
        <v>85</v>
      </c>
      <c r="AY140" s="206" t="s">
        <v>127</v>
      </c>
      <c r="BK140" s="208">
        <f>SUM(BK141:BK142)</f>
        <v>0</v>
      </c>
    </row>
    <row r="141" spans="1:65" s="2" customFormat="1" ht="24" customHeight="1">
      <c r="A141" s="32"/>
      <c r="B141" s="33"/>
      <c r="C141" s="211" t="s">
        <v>187</v>
      </c>
      <c r="D141" s="211" t="s">
        <v>130</v>
      </c>
      <c r="E141" s="212" t="s">
        <v>188</v>
      </c>
      <c r="F141" s="213" t="s">
        <v>189</v>
      </c>
      <c r="G141" s="214" t="s">
        <v>190</v>
      </c>
      <c r="H141" s="215">
        <v>81.81</v>
      </c>
      <c r="I141" s="216"/>
      <c r="J141" s="217">
        <f>ROUND(I141*H141,2)</f>
        <v>0</v>
      </c>
      <c r="K141" s="218"/>
      <c r="L141" s="35"/>
      <c r="M141" s="219" t="s">
        <v>1</v>
      </c>
      <c r="N141" s="220" t="s">
        <v>43</v>
      </c>
      <c r="O141" s="69"/>
      <c r="P141" s="221">
        <f>O141*H141</f>
        <v>0</v>
      </c>
      <c r="Q141" s="221">
        <v>0</v>
      </c>
      <c r="R141" s="221">
        <f>Q141*H141</f>
        <v>0</v>
      </c>
      <c r="S141" s="221">
        <v>2.5200000000000001E-3</v>
      </c>
      <c r="T141" s="222">
        <f>S141*H141</f>
        <v>0.20616120000000002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23" t="s">
        <v>191</v>
      </c>
      <c r="AT141" s="223" t="s">
        <v>130</v>
      </c>
      <c r="AU141" s="223" t="s">
        <v>135</v>
      </c>
      <c r="AY141" s="14" t="s">
        <v>127</v>
      </c>
      <c r="BE141" s="110">
        <f>IF(N141="základná",J141,0)</f>
        <v>0</v>
      </c>
      <c r="BF141" s="110">
        <f>IF(N141="znížená",J141,0)</f>
        <v>0</v>
      </c>
      <c r="BG141" s="110">
        <f>IF(N141="zákl. prenesená",J141,0)</f>
        <v>0</v>
      </c>
      <c r="BH141" s="110">
        <f>IF(N141="zníž. prenesená",J141,0)</f>
        <v>0</v>
      </c>
      <c r="BI141" s="110">
        <f>IF(N141="nulová",J141,0)</f>
        <v>0</v>
      </c>
      <c r="BJ141" s="14" t="s">
        <v>135</v>
      </c>
      <c r="BK141" s="110">
        <f>ROUND(I141*H141,2)</f>
        <v>0</v>
      </c>
      <c r="BL141" s="14" t="s">
        <v>191</v>
      </c>
      <c r="BM141" s="223" t="s">
        <v>192</v>
      </c>
    </row>
    <row r="142" spans="1:65" s="2" customFormat="1" ht="24" customHeight="1">
      <c r="A142" s="32"/>
      <c r="B142" s="33"/>
      <c r="C142" s="211" t="s">
        <v>193</v>
      </c>
      <c r="D142" s="211" t="s">
        <v>130</v>
      </c>
      <c r="E142" s="212" t="s">
        <v>194</v>
      </c>
      <c r="F142" s="213" t="s">
        <v>195</v>
      </c>
      <c r="G142" s="214" t="s">
        <v>190</v>
      </c>
      <c r="H142" s="215">
        <v>81.81</v>
      </c>
      <c r="I142" s="216"/>
      <c r="J142" s="217">
        <f>ROUND(I142*H142,2)</f>
        <v>0</v>
      </c>
      <c r="K142" s="218"/>
      <c r="L142" s="35"/>
      <c r="M142" s="224" t="s">
        <v>1</v>
      </c>
      <c r="N142" s="225" t="s">
        <v>43</v>
      </c>
      <c r="O142" s="226"/>
      <c r="P142" s="227">
        <f>O142*H142</f>
        <v>0</v>
      </c>
      <c r="Q142" s="227">
        <v>5.1200000000000004E-3</v>
      </c>
      <c r="R142" s="227">
        <f>Q142*H142</f>
        <v>0.41886720000000005</v>
      </c>
      <c r="S142" s="227">
        <v>0</v>
      </c>
      <c r="T142" s="228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23" t="s">
        <v>191</v>
      </c>
      <c r="AT142" s="223" t="s">
        <v>130</v>
      </c>
      <c r="AU142" s="223" t="s">
        <v>135</v>
      </c>
      <c r="AY142" s="14" t="s">
        <v>127</v>
      </c>
      <c r="BE142" s="110">
        <f>IF(N142="základná",J142,0)</f>
        <v>0</v>
      </c>
      <c r="BF142" s="110">
        <f>IF(N142="znížená",J142,0)</f>
        <v>0</v>
      </c>
      <c r="BG142" s="110">
        <f>IF(N142="zákl. prenesená",J142,0)</f>
        <v>0</v>
      </c>
      <c r="BH142" s="110">
        <f>IF(N142="zníž. prenesená",J142,0)</f>
        <v>0</v>
      </c>
      <c r="BI142" s="110">
        <f>IF(N142="nulová",J142,0)</f>
        <v>0</v>
      </c>
      <c r="BJ142" s="14" t="s">
        <v>135</v>
      </c>
      <c r="BK142" s="110">
        <f>ROUND(I142*H142,2)</f>
        <v>0</v>
      </c>
      <c r="BL142" s="14" t="s">
        <v>191</v>
      </c>
      <c r="BM142" s="223" t="s">
        <v>196</v>
      </c>
    </row>
    <row r="143" spans="1:65" s="2" customFormat="1" ht="6.95" customHeight="1">
      <c r="A143" s="32"/>
      <c r="B143" s="52"/>
      <c r="C143" s="53"/>
      <c r="D143" s="53"/>
      <c r="E143" s="53"/>
      <c r="F143" s="53"/>
      <c r="G143" s="53"/>
      <c r="H143" s="53"/>
      <c r="I143" s="160"/>
      <c r="J143" s="53"/>
      <c r="K143" s="53"/>
      <c r="L143" s="35"/>
      <c r="M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</row>
  </sheetData>
  <sheetProtection algorithmName="SHA-512" hashValue="wQYrBCwxTfcV/DZ/uZ/jTa8DhO1cW0AvUSSGOYjTkIkQTfuMZ9lKWhxUz4q117WkZVfKfLU6ST6sw0pTRJVBLA==" saltValue="d1fQn5zk+AMFxmYNKUfBkr9KPFhrMTggRJRAX25/vLXzT145Jf+grrRETmeKU+fpS1OeUV83uIbssj26vIXFdA==" spinCount="100000" sheet="1" objects="1" scenarios="1" formatColumns="0" formatRows="0" autoFilter="0"/>
  <autoFilter ref="C121:K142" xr:uid="{00000000-0009-0000-0000-000001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80"/>
  <sheetViews>
    <sheetView showGridLines="0" tabSelected="1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6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6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14" t="s">
        <v>89</v>
      </c>
    </row>
    <row r="3" spans="1:46" s="1" customFormat="1" ht="6.95" hidden="1" customHeight="1">
      <c r="B3" s="117"/>
      <c r="C3" s="118"/>
      <c r="D3" s="118"/>
      <c r="E3" s="118"/>
      <c r="F3" s="118"/>
      <c r="G3" s="118"/>
      <c r="H3" s="118"/>
      <c r="I3" s="119"/>
      <c r="J3" s="118"/>
      <c r="K3" s="118"/>
      <c r="L3" s="17"/>
      <c r="AT3" s="14" t="s">
        <v>77</v>
      </c>
    </row>
    <row r="4" spans="1:46" s="1" customFormat="1" ht="24.95" hidden="1" customHeight="1">
      <c r="B4" s="17"/>
      <c r="D4" s="120" t="s">
        <v>99</v>
      </c>
      <c r="I4" s="116"/>
      <c r="L4" s="17"/>
      <c r="M4" s="121" t="s">
        <v>9</v>
      </c>
      <c r="AT4" s="14" t="s">
        <v>4</v>
      </c>
    </row>
    <row r="5" spans="1:46" s="1" customFormat="1" ht="6.95" hidden="1" customHeight="1">
      <c r="B5" s="17"/>
      <c r="I5" s="116"/>
      <c r="L5" s="17"/>
    </row>
    <row r="6" spans="1:46" s="1" customFormat="1" ht="12" hidden="1" customHeight="1">
      <c r="B6" s="17"/>
      <c r="D6" s="122" t="s">
        <v>15</v>
      </c>
      <c r="I6" s="116"/>
      <c r="L6" s="17"/>
    </row>
    <row r="7" spans="1:46" s="1" customFormat="1" ht="16.5" hidden="1" customHeight="1">
      <c r="B7" s="17"/>
      <c r="E7" s="291" t="str">
        <f>'Rekapitulácia stavby'!K6</f>
        <v>Požiarná zbrojnica Košeca - Zmena dokončenej stavby</v>
      </c>
      <c r="F7" s="292"/>
      <c r="G7" s="292"/>
      <c r="H7" s="292"/>
      <c r="I7" s="116"/>
      <c r="L7" s="17"/>
    </row>
    <row r="8" spans="1:46" s="2" customFormat="1" ht="12" hidden="1" customHeight="1">
      <c r="A8" s="32"/>
      <c r="B8" s="35"/>
      <c r="C8" s="32"/>
      <c r="D8" s="122" t="s">
        <v>100</v>
      </c>
      <c r="E8" s="32"/>
      <c r="F8" s="32"/>
      <c r="G8" s="32"/>
      <c r="H8" s="32"/>
      <c r="I8" s="123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hidden="1" customHeight="1">
      <c r="A9" s="32"/>
      <c r="B9" s="35"/>
      <c r="C9" s="32"/>
      <c r="D9" s="32"/>
      <c r="E9" s="293" t="s">
        <v>197</v>
      </c>
      <c r="F9" s="294"/>
      <c r="G9" s="294"/>
      <c r="H9" s="294"/>
      <c r="I9" s="123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idden="1">
      <c r="A10" s="32"/>
      <c r="B10" s="35"/>
      <c r="C10" s="32"/>
      <c r="D10" s="32"/>
      <c r="E10" s="32"/>
      <c r="F10" s="32"/>
      <c r="G10" s="32"/>
      <c r="H10" s="32"/>
      <c r="I10" s="123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hidden="1" customHeight="1">
      <c r="A11" s="32"/>
      <c r="B11" s="35"/>
      <c r="C11" s="32"/>
      <c r="D11" s="122" t="s">
        <v>17</v>
      </c>
      <c r="E11" s="32"/>
      <c r="F11" s="124" t="s">
        <v>1</v>
      </c>
      <c r="G11" s="32"/>
      <c r="H11" s="32"/>
      <c r="I11" s="125" t="s">
        <v>18</v>
      </c>
      <c r="J11" s="124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hidden="1" customHeight="1">
      <c r="A12" s="32"/>
      <c r="B12" s="35"/>
      <c r="C12" s="32"/>
      <c r="D12" s="122" t="s">
        <v>19</v>
      </c>
      <c r="E12" s="32"/>
      <c r="F12" s="124" t="s">
        <v>20</v>
      </c>
      <c r="G12" s="32"/>
      <c r="H12" s="32"/>
      <c r="I12" s="125" t="s">
        <v>21</v>
      </c>
      <c r="J12" s="126" t="str">
        <f>'Rekapitulácia stavby'!AN8</f>
        <v>26. 8. 2017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9" hidden="1" customHeight="1">
      <c r="A13" s="32"/>
      <c r="B13" s="35"/>
      <c r="C13" s="32"/>
      <c r="D13" s="32"/>
      <c r="E13" s="32"/>
      <c r="F13" s="32"/>
      <c r="G13" s="32"/>
      <c r="H13" s="32"/>
      <c r="I13" s="123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hidden="1" customHeight="1">
      <c r="A14" s="32"/>
      <c r="B14" s="35"/>
      <c r="C14" s="32"/>
      <c r="D14" s="122" t="s">
        <v>23</v>
      </c>
      <c r="E14" s="32"/>
      <c r="F14" s="32"/>
      <c r="G14" s="32"/>
      <c r="H14" s="32"/>
      <c r="I14" s="125" t="s">
        <v>24</v>
      </c>
      <c r="J14" s="124" t="s">
        <v>1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hidden="1" customHeight="1">
      <c r="A15" s="32"/>
      <c r="B15" s="35"/>
      <c r="C15" s="32"/>
      <c r="D15" s="32"/>
      <c r="E15" s="124" t="s">
        <v>25</v>
      </c>
      <c r="F15" s="32"/>
      <c r="G15" s="32"/>
      <c r="H15" s="32"/>
      <c r="I15" s="125" t="s">
        <v>26</v>
      </c>
      <c r="J15" s="124" t="s">
        <v>1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hidden="1" customHeight="1">
      <c r="A16" s="32"/>
      <c r="B16" s="35"/>
      <c r="C16" s="32"/>
      <c r="D16" s="32"/>
      <c r="E16" s="32"/>
      <c r="F16" s="32"/>
      <c r="G16" s="32"/>
      <c r="H16" s="32"/>
      <c r="I16" s="123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hidden="1" customHeight="1">
      <c r="A17" s="32"/>
      <c r="B17" s="35"/>
      <c r="C17" s="32"/>
      <c r="D17" s="122" t="s">
        <v>27</v>
      </c>
      <c r="E17" s="32"/>
      <c r="F17" s="32"/>
      <c r="G17" s="32"/>
      <c r="H17" s="32"/>
      <c r="I17" s="125" t="s">
        <v>24</v>
      </c>
      <c r="J17" s="27" t="str">
        <f>'Rekapitulácia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hidden="1" customHeight="1">
      <c r="A18" s="32"/>
      <c r="B18" s="35"/>
      <c r="C18" s="32"/>
      <c r="D18" s="32"/>
      <c r="E18" s="295" t="str">
        <f>'Rekapitulácia stavby'!E14</f>
        <v>Vyplň údaj</v>
      </c>
      <c r="F18" s="296"/>
      <c r="G18" s="296"/>
      <c r="H18" s="296"/>
      <c r="I18" s="125" t="s">
        <v>26</v>
      </c>
      <c r="J18" s="27" t="str">
        <f>'Rekapitulácia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hidden="1" customHeight="1">
      <c r="A19" s="32"/>
      <c r="B19" s="35"/>
      <c r="C19" s="32"/>
      <c r="D19" s="32"/>
      <c r="E19" s="32"/>
      <c r="F19" s="32"/>
      <c r="G19" s="32"/>
      <c r="H19" s="32"/>
      <c r="I19" s="123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hidden="1" customHeight="1">
      <c r="A20" s="32"/>
      <c r="B20" s="35"/>
      <c r="C20" s="32"/>
      <c r="D20" s="122" t="s">
        <v>30</v>
      </c>
      <c r="E20" s="32"/>
      <c r="F20" s="32"/>
      <c r="G20" s="32"/>
      <c r="H20" s="32"/>
      <c r="I20" s="125" t="s">
        <v>24</v>
      </c>
      <c r="J20" s="124" t="str">
        <f>IF('Rekapitulácia stavby'!AN16="","",'Rekapitulácia stavby'!AN16)</f>
        <v/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hidden="1" customHeight="1">
      <c r="A21" s="32"/>
      <c r="B21" s="35"/>
      <c r="C21" s="32"/>
      <c r="D21" s="32"/>
      <c r="E21" s="124" t="str">
        <f>IF('Rekapitulácia stavby'!E17="","",'Rekapitulácia stavby'!E17)</f>
        <v xml:space="preserve"> </v>
      </c>
      <c r="F21" s="32"/>
      <c r="G21" s="32"/>
      <c r="H21" s="32"/>
      <c r="I21" s="125" t="s">
        <v>26</v>
      </c>
      <c r="J21" s="124" t="str">
        <f>IF('Rekapitulácia stavby'!AN17="","",'Rekapitulácia stavby'!AN17)</f>
        <v/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hidden="1" customHeight="1">
      <c r="A22" s="32"/>
      <c r="B22" s="35"/>
      <c r="C22" s="32"/>
      <c r="D22" s="32"/>
      <c r="E22" s="32"/>
      <c r="F22" s="32"/>
      <c r="G22" s="32"/>
      <c r="H22" s="32"/>
      <c r="I22" s="123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hidden="1" customHeight="1">
      <c r="A23" s="32"/>
      <c r="B23" s="35"/>
      <c r="C23" s="32"/>
      <c r="D23" s="122" t="s">
        <v>32</v>
      </c>
      <c r="E23" s="32"/>
      <c r="F23" s="32"/>
      <c r="G23" s="32"/>
      <c r="H23" s="32"/>
      <c r="I23" s="125" t="s">
        <v>24</v>
      </c>
      <c r="J23" s="124" t="s">
        <v>1</v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hidden="1" customHeight="1">
      <c r="A24" s="32"/>
      <c r="B24" s="35"/>
      <c r="C24" s="32"/>
      <c r="D24" s="32"/>
      <c r="E24" s="124" t="s">
        <v>33</v>
      </c>
      <c r="F24" s="32"/>
      <c r="G24" s="32"/>
      <c r="H24" s="32"/>
      <c r="I24" s="125" t="s">
        <v>26</v>
      </c>
      <c r="J24" s="124" t="s">
        <v>1</v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hidden="1" customHeight="1">
      <c r="A25" s="32"/>
      <c r="B25" s="35"/>
      <c r="C25" s="32"/>
      <c r="D25" s="32"/>
      <c r="E25" s="32"/>
      <c r="F25" s="32"/>
      <c r="G25" s="32"/>
      <c r="H25" s="32"/>
      <c r="I25" s="123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hidden="1" customHeight="1">
      <c r="A26" s="32"/>
      <c r="B26" s="35"/>
      <c r="C26" s="32"/>
      <c r="D26" s="122" t="s">
        <v>34</v>
      </c>
      <c r="E26" s="32"/>
      <c r="F26" s="32"/>
      <c r="G26" s="32"/>
      <c r="H26" s="32"/>
      <c r="I26" s="123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hidden="1" customHeight="1">
      <c r="A27" s="127"/>
      <c r="B27" s="128"/>
      <c r="C27" s="127"/>
      <c r="D27" s="127"/>
      <c r="E27" s="297" t="s">
        <v>1</v>
      </c>
      <c r="F27" s="297"/>
      <c r="G27" s="297"/>
      <c r="H27" s="297"/>
      <c r="I27" s="129"/>
      <c r="J27" s="127"/>
      <c r="K27" s="127"/>
      <c r="L27" s="130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</row>
    <row r="28" spans="1:31" s="2" customFormat="1" ht="6.95" hidden="1" customHeight="1">
      <c r="A28" s="32"/>
      <c r="B28" s="35"/>
      <c r="C28" s="32"/>
      <c r="D28" s="32"/>
      <c r="E28" s="32"/>
      <c r="F28" s="32"/>
      <c r="G28" s="32"/>
      <c r="H28" s="32"/>
      <c r="I28" s="123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hidden="1" customHeight="1">
      <c r="A29" s="32"/>
      <c r="B29" s="35"/>
      <c r="C29" s="32"/>
      <c r="D29" s="131"/>
      <c r="E29" s="131"/>
      <c r="F29" s="131"/>
      <c r="G29" s="131"/>
      <c r="H29" s="131"/>
      <c r="I29" s="132"/>
      <c r="J29" s="131"/>
      <c r="K29" s="131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hidden="1" customHeight="1">
      <c r="A30" s="32"/>
      <c r="B30" s="35"/>
      <c r="C30" s="32"/>
      <c r="D30" s="133" t="s">
        <v>37</v>
      </c>
      <c r="E30" s="32"/>
      <c r="F30" s="32"/>
      <c r="G30" s="32"/>
      <c r="H30" s="32"/>
      <c r="I30" s="123"/>
      <c r="J30" s="134">
        <f>ROUND(J125, 2)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hidden="1" customHeight="1">
      <c r="A31" s="32"/>
      <c r="B31" s="35"/>
      <c r="C31" s="32"/>
      <c r="D31" s="131"/>
      <c r="E31" s="131"/>
      <c r="F31" s="131"/>
      <c r="G31" s="131"/>
      <c r="H31" s="131"/>
      <c r="I31" s="132"/>
      <c r="J31" s="131"/>
      <c r="K31" s="131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hidden="1" customHeight="1">
      <c r="A32" s="32"/>
      <c r="B32" s="35"/>
      <c r="C32" s="32"/>
      <c r="D32" s="32"/>
      <c r="E32" s="32"/>
      <c r="F32" s="135" t="s">
        <v>39</v>
      </c>
      <c r="G32" s="32"/>
      <c r="H32" s="32"/>
      <c r="I32" s="136" t="s">
        <v>38</v>
      </c>
      <c r="J32" s="135" t="s">
        <v>40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hidden="1" customHeight="1">
      <c r="A33" s="32"/>
      <c r="B33" s="35"/>
      <c r="C33" s="32"/>
      <c r="D33" s="137" t="s">
        <v>41</v>
      </c>
      <c r="E33" s="122" t="s">
        <v>42</v>
      </c>
      <c r="F33" s="138">
        <f>ROUND((SUM(BE125:BE179)),  2)</f>
        <v>0</v>
      </c>
      <c r="G33" s="32"/>
      <c r="H33" s="32"/>
      <c r="I33" s="139">
        <v>0.2</v>
      </c>
      <c r="J33" s="138">
        <f>ROUND(((SUM(BE125:BE179))*I33),  2)</f>
        <v>0</v>
      </c>
      <c r="K33" s="32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hidden="1" customHeight="1">
      <c r="A34" s="32"/>
      <c r="B34" s="35"/>
      <c r="C34" s="32"/>
      <c r="D34" s="32"/>
      <c r="E34" s="122" t="s">
        <v>43</v>
      </c>
      <c r="F34" s="138">
        <f>ROUND((SUM(BF125:BF179)),  2)</f>
        <v>0</v>
      </c>
      <c r="G34" s="32"/>
      <c r="H34" s="32"/>
      <c r="I34" s="139">
        <v>0.2</v>
      </c>
      <c r="J34" s="138">
        <f>ROUND(((SUM(BF125:BF179))*I34),  2)</f>
        <v>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5"/>
      <c r="C35" s="32"/>
      <c r="D35" s="32"/>
      <c r="E35" s="122" t="s">
        <v>44</v>
      </c>
      <c r="F35" s="138">
        <f>ROUND((SUM(BG125:BG179)),  2)</f>
        <v>0</v>
      </c>
      <c r="G35" s="32"/>
      <c r="H35" s="32"/>
      <c r="I35" s="139">
        <v>0.2</v>
      </c>
      <c r="J35" s="138">
        <f>0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5"/>
      <c r="C36" s="32"/>
      <c r="D36" s="32"/>
      <c r="E36" s="122" t="s">
        <v>45</v>
      </c>
      <c r="F36" s="138">
        <f>ROUND((SUM(BH125:BH179)),  2)</f>
        <v>0</v>
      </c>
      <c r="G36" s="32"/>
      <c r="H36" s="32"/>
      <c r="I36" s="139">
        <v>0.2</v>
      </c>
      <c r="J36" s="138">
        <f>0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5"/>
      <c r="C37" s="32"/>
      <c r="D37" s="32"/>
      <c r="E37" s="122" t="s">
        <v>46</v>
      </c>
      <c r="F37" s="138">
        <f>ROUND((SUM(BI125:BI179)),  2)</f>
        <v>0</v>
      </c>
      <c r="G37" s="32"/>
      <c r="H37" s="32"/>
      <c r="I37" s="139">
        <v>0</v>
      </c>
      <c r="J37" s="138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hidden="1" customHeight="1">
      <c r="A38" s="32"/>
      <c r="B38" s="35"/>
      <c r="C38" s="32"/>
      <c r="D38" s="32"/>
      <c r="E38" s="32"/>
      <c r="F38" s="32"/>
      <c r="G38" s="32"/>
      <c r="H38" s="32"/>
      <c r="I38" s="123"/>
      <c r="J38" s="32"/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hidden="1" customHeight="1">
      <c r="A39" s="32"/>
      <c r="B39" s="35"/>
      <c r="C39" s="140"/>
      <c r="D39" s="141" t="s">
        <v>47</v>
      </c>
      <c r="E39" s="142"/>
      <c r="F39" s="142"/>
      <c r="G39" s="143" t="s">
        <v>48</v>
      </c>
      <c r="H39" s="144" t="s">
        <v>49</v>
      </c>
      <c r="I39" s="145"/>
      <c r="J39" s="146">
        <f>SUM(J30:J37)</f>
        <v>0</v>
      </c>
      <c r="K39" s="147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hidden="1" customHeight="1">
      <c r="A40" s="32"/>
      <c r="B40" s="35"/>
      <c r="C40" s="32"/>
      <c r="D40" s="32"/>
      <c r="E40" s="32"/>
      <c r="F40" s="32"/>
      <c r="G40" s="32"/>
      <c r="H40" s="32"/>
      <c r="I40" s="123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hidden="1" customHeight="1">
      <c r="B41" s="17"/>
      <c r="I41" s="116"/>
      <c r="L41" s="17"/>
    </row>
    <row r="42" spans="1:31" s="1" customFormat="1" ht="14.45" hidden="1" customHeight="1">
      <c r="B42" s="17"/>
      <c r="I42" s="116"/>
      <c r="L42" s="17"/>
    </row>
    <row r="43" spans="1:31" s="1" customFormat="1" ht="14.45" hidden="1" customHeight="1">
      <c r="B43" s="17"/>
      <c r="I43" s="116"/>
      <c r="L43" s="17"/>
    </row>
    <row r="44" spans="1:31" s="1" customFormat="1" ht="14.45" hidden="1" customHeight="1">
      <c r="B44" s="17"/>
      <c r="I44" s="116"/>
      <c r="L44" s="17"/>
    </row>
    <row r="45" spans="1:31" s="1" customFormat="1" ht="14.45" hidden="1" customHeight="1">
      <c r="B45" s="17"/>
      <c r="I45" s="116"/>
      <c r="L45" s="17"/>
    </row>
    <row r="46" spans="1:31" s="1" customFormat="1" ht="14.45" hidden="1" customHeight="1">
      <c r="B46" s="17"/>
      <c r="I46" s="116"/>
      <c r="L46" s="17"/>
    </row>
    <row r="47" spans="1:31" s="1" customFormat="1" ht="14.45" hidden="1" customHeight="1">
      <c r="B47" s="17"/>
      <c r="I47" s="116"/>
      <c r="L47" s="17"/>
    </row>
    <row r="48" spans="1:31" s="1" customFormat="1" ht="14.45" hidden="1" customHeight="1">
      <c r="B48" s="17"/>
      <c r="I48" s="116"/>
      <c r="L48" s="17"/>
    </row>
    <row r="49" spans="1:31" s="1" customFormat="1" ht="14.45" hidden="1" customHeight="1">
      <c r="B49" s="17"/>
      <c r="I49" s="116"/>
      <c r="L49" s="17"/>
    </row>
    <row r="50" spans="1:31" s="2" customFormat="1" ht="14.45" hidden="1" customHeight="1">
      <c r="B50" s="49"/>
      <c r="D50" s="148" t="s">
        <v>50</v>
      </c>
      <c r="E50" s="149"/>
      <c r="F50" s="149"/>
      <c r="G50" s="148" t="s">
        <v>51</v>
      </c>
      <c r="H50" s="149"/>
      <c r="I50" s="150"/>
      <c r="J50" s="149"/>
      <c r="K50" s="149"/>
      <c r="L50" s="49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32"/>
      <c r="B61" s="35"/>
      <c r="C61" s="32"/>
      <c r="D61" s="151" t="s">
        <v>52</v>
      </c>
      <c r="E61" s="152"/>
      <c r="F61" s="153" t="s">
        <v>53</v>
      </c>
      <c r="G61" s="151" t="s">
        <v>52</v>
      </c>
      <c r="H61" s="152"/>
      <c r="I61" s="154"/>
      <c r="J61" s="155" t="s">
        <v>53</v>
      </c>
      <c r="K61" s="152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32"/>
      <c r="B65" s="35"/>
      <c r="C65" s="32"/>
      <c r="D65" s="148" t="s">
        <v>54</v>
      </c>
      <c r="E65" s="156"/>
      <c r="F65" s="156"/>
      <c r="G65" s="148" t="s">
        <v>55</v>
      </c>
      <c r="H65" s="156"/>
      <c r="I65" s="157"/>
      <c r="J65" s="156"/>
      <c r="K65" s="156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32"/>
      <c r="B76" s="35"/>
      <c r="C76" s="32"/>
      <c r="D76" s="151" t="s">
        <v>52</v>
      </c>
      <c r="E76" s="152"/>
      <c r="F76" s="153" t="s">
        <v>53</v>
      </c>
      <c r="G76" s="151" t="s">
        <v>52</v>
      </c>
      <c r="H76" s="152"/>
      <c r="I76" s="154"/>
      <c r="J76" s="155" t="s">
        <v>53</v>
      </c>
      <c r="K76" s="152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hidden="1" customHeight="1">
      <c r="A77" s="32"/>
      <c r="B77" s="158"/>
      <c r="C77" s="159"/>
      <c r="D77" s="159"/>
      <c r="E77" s="159"/>
      <c r="F77" s="159"/>
      <c r="G77" s="159"/>
      <c r="H77" s="159"/>
      <c r="I77" s="160"/>
      <c r="J77" s="159"/>
      <c r="K77" s="159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hidden="1"/>
    <row r="79" spans="1:31" hidden="1"/>
    <row r="80" spans="1:31" hidden="1"/>
    <row r="81" spans="1:47" s="2" customFormat="1" ht="6.95" hidden="1" customHeight="1">
      <c r="A81" s="32"/>
      <c r="B81" s="161"/>
      <c r="C81" s="162"/>
      <c r="D81" s="162"/>
      <c r="E81" s="162"/>
      <c r="F81" s="162"/>
      <c r="G81" s="162"/>
      <c r="H81" s="162"/>
      <c r="I81" s="163"/>
      <c r="J81" s="162"/>
      <c r="K81" s="162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hidden="1" customHeight="1">
      <c r="A82" s="32"/>
      <c r="B82" s="33"/>
      <c r="C82" s="20" t="s">
        <v>102</v>
      </c>
      <c r="D82" s="34"/>
      <c r="E82" s="34"/>
      <c r="F82" s="34"/>
      <c r="G82" s="34"/>
      <c r="H82" s="34"/>
      <c r="I82" s="123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hidden="1" customHeight="1">
      <c r="A83" s="32"/>
      <c r="B83" s="33"/>
      <c r="C83" s="34"/>
      <c r="D83" s="34"/>
      <c r="E83" s="34"/>
      <c r="F83" s="34"/>
      <c r="G83" s="34"/>
      <c r="H83" s="34"/>
      <c r="I83" s="123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6" t="s">
        <v>15</v>
      </c>
      <c r="D84" s="34"/>
      <c r="E84" s="34"/>
      <c r="F84" s="34"/>
      <c r="G84" s="34"/>
      <c r="H84" s="34"/>
      <c r="I84" s="123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hidden="1" customHeight="1">
      <c r="A85" s="32"/>
      <c r="B85" s="33"/>
      <c r="C85" s="34"/>
      <c r="D85" s="34"/>
      <c r="E85" s="289" t="str">
        <f>E7</f>
        <v>Požiarná zbrojnica Košeca - Zmena dokončenej stavby</v>
      </c>
      <c r="F85" s="290"/>
      <c r="G85" s="290"/>
      <c r="H85" s="290"/>
      <c r="I85" s="123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hidden="1" customHeight="1">
      <c r="A86" s="32"/>
      <c r="B86" s="33"/>
      <c r="C86" s="26" t="s">
        <v>100</v>
      </c>
      <c r="D86" s="34"/>
      <c r="E86" s="34"/>
      <c r="F86" s="34"/>
      <c r="G86" s="34"/>
      <c r="H86" s="34"/>
      <c r="I86" s="123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hidden="1" customHeight="1">
      <c r="A87" s="32"/>
      <c r="B87" s="33"/>
      <c r="C87" s="34"/>
      <c r="D87" s="34"/>
      <c r="E87" s="277" t="str">
        <f>E9</f>
        <v>O-02 - Úprava vnútorných priestorov - sociálne zariadenia</v>
      </c>
      <c r="F87" s="288"/>
      <c r="G87" s="288"/>
      <c r="H87" s="288"/>
      <c r="I87" s="123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hidden="1" customHeight="1">
      <c r="A88" s="32"/>
      <c r="B88" s="33"/>
      <c r="C88" s="34"/>
      <c r="D88" s="34"/>
      <c r="E88" s="34"/>
      <c r="F88" s="34"/>
      <c r="G88" s="34"/>
      <c r="H88" s="34"/>
      <c r="I88" s="123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hidden="1" customHeight="1">
      <c r="A89" s="32"/>
      <c r="B89" s="33"/>
      <c r="C89" s="26" t="s">
        <v>19</v>
      </c>
      <c r="D89" s="34"/>
      <c r="E89" s="34"/>
      <c r="F89" s="24" t="str">
        <f>F12</f>
        <v>Košeca</v>
      </c>
      <c r="G89" s="34"/>
      <c r="H89" s="34"/>
      <c r="I89" s="125" t="s">
        <v>21</v>
      </c>
      <c r="J89" s="64" t="str">
        <f>IF(J12="","",J12)</f>
        <v>26. 8. 2017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hidden="1" customHeight="1">
      <c r="A90" s="32"/>
      <c r="B90" s="33"/>
      <c r="C90" s="34"/>
      <c r="D90" s="34"/>
      <c r="E90" s="34"/>
      <c r="F90" s="34"/>
      <c r="G90" s="34"/>
      <c r="H90" s="34"/>
      <c r="I90" s="123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hidden="1" customHeight="1">
      <c r="A91" s="32"/>
      <c r="B91" s="33"/>
      <c r="C91" s="26" t="s">
        <v>23</v>
      </c>
      <c r="D91" s="34"/>
      <c r="E91" s="34"/>
      <c r="F91" s="24" t="str">
        <f>E15</f>
        <v>Obec Košeca, Hlavná 36/100, 018 64 Košeca</v>
      </c>
      <c r="G91" s="34"/>
      <c r="H91" s="34"/>
      <c r="I91" s="125" t="s">
        <v>30</v>
      </c>
      <c r="J91" s="29" t="str">
        <f>E21</f>
        <v xml:space="preserve"> 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hidden="1" customHeight="1">
      <c r="A92" s="32"/>
      <c r="B92" s="33"/>
      <c r="C92" s="26" t="s">
        <v>27</v>
      </c>
      <c r="D92" s="34"/>
      <c r="E92" s="34"/>
      <c r="F92" s="24" t="str">
        <f>IF(E18="","",E18)</f>
        <v>Vyplň údaj</v>
      </c>
      <c r="G92" s="34"/>
      <c r="H92" s="34"/>
      <c r="I92" s="125" t="s">
        <v>32</v>
      </c>
      <c r="J92" s="29" t="str">
        <f>E24</f>
        <v>Bc. Pavol Královič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hidden="1" customHeight="1">
      <c r="A93" s="32"/>
      <c r="B93" s="33"/>
      <c r="C93" s="34"/>
      <c r="D93" s="34"/>
      <c r="E93" s="34"/>
      <c r="F93" s="34"/>
      <c r="G93" s="34"/>
      <c r="H93" s="34"/>
      <c r="I93" s="123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hidden="1" customHeight="1">
      <c r="A94" s="32"/>
      <c r="B94" s="33"/>
      <c r="C94" s="164" t="s">
        <v>103</v>
      </c>
      <c r="D94" s="115"/>
      <c r="E94" s="115"/>
      <c r="F94" s="115"/>
      <c r="G94" s="115"/>
      <c r="H94" s="115"/>
      <c r="I94" s="165"/>
      <c r="J94" s="166" t="s">
        <v>104</v>
      </c>
      <c r="K94" s="115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hidden="1" customHeight="1">
      <c r="A95" s="32"/>
      <c r="B95" s="33"/>
      <c r="C95" s="34"/>
      <c r="D95" s="34"/>
      <c r="E95" s="34"/>
      <c r="F95" s="34"/>
      <c r="G95" s="34"/>
      <c r="H95" s="34"/>
      <c r="I95" s="123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hidden="1" customHeight="1">
      <c r="A96" s="32"/>
      <c r="B96" s="33"/>
      <c r="C96" s="167" t="s">
        <v>105</v>
      </c>
      <c r="D96" s="34"/>
      <c r="E96" s="34"/>
      <c r="F96" s="34"/>
      <c r="G96" s="34"/>
      <c r="H96" s="34"/>
      <c r="I96" s="123"/>
      <c r="J96" s="82">
        <f>J125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4" t="s">
        <v>106</v>
      </c>
    </row>
    <row r="97" spans="1:31" s="9" customFormat="1" ht="24.95" hidden="1" customHeight="1">
      <c r="B97" s="168"/>
      <c r="C97" s="169"/>
      <c r="D97" s="170" t="s">
        <v>107</v>
      </c>
      <c r="E97" s="171"/>
      <c r="F97" s="171"/>
      <c r="G97" s="171"/>
      <c r="H97" s="171"/>
      <c r="I97" s="172"/>
      <c r="J97" s="173">
        <f>J126</f>
        <v>0</v>
      </c>
      <c r="K97" s="169"/>
      <c r="L97" s="174"/>
    </row>
    <row r="98" spans="1:31" s="10" customFormat="1" ht="19.899999999999999" hidden="1" customHeight="1">
      <c r="B98" s="175"/>
      <c r="C98" s="176"/>
      <c r="D98" s="177" t="s">
        <v>108</v>
      </c>
      <c r="E98" s="178"/>
      <c r="F98" s="178"/>
      <c r="G98" s="178"/>
      <c r="H98" s="178"/>
      <c r="I98" s="179"/>
      <c r="J98" s="180">
        <f>J127</f>
        <v>0</v>
      </c>
      <c r="K98" s="176"/>
      <c r="L98" s="181"/>
    </row>
    <row r="99" spans="1:31" s="9" customFormat="1" ht="24.95" hidden="1" customHeight="1">
      <c r="B99" s="168"/>
      <c r="C99" s="169"/>
      <c r="D99" s="170" t="s">
        <v>111</v>
      </c>
      <c r="E99" s="171"/>
      <c r="F99" s="171"/>
      <c r="G99" s="171"/>
      <c r="H99" s="171"/>
      <c r="I99" s="172"/>
      <c r="J99" s="173">
        <f>J129</f>
        <v>0</v>
      </c>
      <c r="K99" s="169"/>
      <c r="L99" s="174"/>
    </row>
    <row r="100" spans="1:31" s="10" customFormat="1" ht="19.899999999999999" hidden="1" customHeight="1">
      <c r="B100" s="175"/>
      <c r="C100" s="176"/>
      <c r="D100" s="177" t="s">
        <v>198</v>
      </c>
      <c r="E100" s="178"/>
      <c r="F100" s="178"/>
      <c r="G100" s="178"/>
      <c r="H100" s="178"/>
      <c r="I100" s="179"/>
      <c r="J100" s="180">
        <f>J130</f>
        <v>0</v>
      </c>
      <c r="K100" s="176"/>
      <c r="L100" s="181"/>
    </row>
    <row r="101" spans="1:31" s="10" customFormat="1" ht="19.899999999999999" hidden="1" customHeight="1">
      <c r="B101" s="175"/>
      <c r="C101" s="176"/>
      <c r="D101" s="177" t="s">
        <v>199</v>
      </c>
      <c r="E101" s="178"/>
      <c r="F101" s="178"/>
      <c r="G101" s="178"/>
      <c r="H101" s="178"/>
      <c r="I101" s="179"/>
      <c r="J101" s="180">
        <f>J139</f>
        <v>0</v>
      </c>
      <c r="K101" s="176"/>
      <c r="L101" s="181"/>
    </row>
    <row r="102" spans="1:31" s="10" customFormat="1" ht="19.899999999999999" hidden="1" customHeight="1">
      <c r="B102" s="175"/>
      <c r="C102" s="176"/>
      <c r="D102" s="177" t="s">
        <v>200</v>
      </c>
      <c r="E102" s="178"/>
      <c r="F102" s="178"/>
      <c r="G102" s="178"/>
      <c r="H102" s="178"/>
      <c r="I102" s="179"/>
      <c r="J102" s="180">
        <f>J147</f>
        <v>0</v>
      </c>
      <c r="K102" s="176"/>
      <c r="L102" s="181"/>
    </row>
    <row r="103" spans="1:31" s="10" customFormat="1" ht="19.899999999999999" hidden="1" customHeight="1">
      <c r="B103" s="175"/>
      <c r="C103" s="176"/>
      <c r="D103" s="177" t="s">
        <v>201</v>
      </c>
      <c r="E103" s="178"/>
      <c r="F103" s="178"/>
      <c r="G103" s="178"/>
      <c r="H103" s="178"/>
      <c r="I103" s="179"/>
      <c r="J103" s="180">
        <f>J167</f>
        <v>0</v>
      </c>
      <c r="K103" s="176"/>
      <c r="L103" s="181"/>
    </row>
    <row r="104" spans="1:31" s="10" customFormat="1" ht="19.899999999999999" hidden="1" customHeight="1">
      <c r="B104" s="175"/>
      <c r="C104" s="176"/>
      <c r="D104" s="177" t="s">
        <v>202</v>
      </c>
      <c r="E104" s="178"/>
      <c r="F104" s="178"/>
      <c r="G104" s="178"/>
      <c r="H104" s="178"/>
      <c r="I104" s="179"/>
      <c r="J104" s="180">
        <f>J171</f>
        <v>0</v>
      </c>
      <c r="K104" s="176"/>
      <c r="L104" s="181"/>
    </row>
    <row r="105" spans="1:31" s="9" customFormat="1" ht="24.95" hidden="1" customHeight="1">
      <c r="B105" s="168"/>
      <c r="C105" s="169"/>
      <c r="D105" s="170" t="s">
        <v>203</v>
      </c>
      <c r="E105" s="171"/>
      <c r="F105" s="171"/>
      <c r="G105" s="171"/>
      <c r="H105" s="171"/>
      <c r="I105" s="172"/>
      <c r="J105" s="173">
        <f>J177</f>
        <v>0</v>
      </c>
      <c r="K105" s="169"/>
      <c r="L105" s="174"/>
    </row>
    <row r="106" spans="1:31" s="2" customFormat="1" ht="21.75" hidden="1" customHeight="1">
      <c r="A106" s="32"/>
      <c r="B106" s="33"/>
      <c r="C106" s="34"/>
      <c r="D106" s="34"/>
      <c r="E106" s="34"/>
      <c r="F106" s="34"/>
      <c r="G106" s="34"/>
      <c r="H106" s="34"/>
      <c r="I106" s="123"/>
      <c r="J106" s="34"/>
      <c r="K106" s="34"/>
      <c r="L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hidden="1" customHeight="1">
      <c r="A107" s="32"/>
      <c r="B107" s="52"/>
      <c r="C107" s="53"/>
      <c r="D107" s="53"/>
      <c r="E107" s="53"/>
      <c r="F107" s="53"/>
      <c r="G107" s="53"/>
      <c r="H107" s="53"/>
      <c r="I107" s="160"/>
      <c r="J107" s="53"/>
      <c r="K107" s="53"/>
      <c r="L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hidden="1"/>
    <row r="109" spans="1:31" hidden="1"/>
    <row r="110" spans="1:31" hidden="1"/>
    <row r="111" spans="1:31" s="2" customFormat="1" ht="6.95" customHeight="1">
      <c r="A111" s="32"/>
      <c r="B111" s="54"/>
      <c r="C111" s="55"/>
      <c r="D111" s="55"/>
      <c r="E111" s="55"/>
      <c r="F111" s="55"/>
      <c r="G111" s="55"/>
      <c r="H111" s="55"/>
      <c r="I111" s="163"/>
      <c r="J111" s="55"/>
      <c r="K111" s="55"/>
      <c r="L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4.95" customHeight="1">
      <c r="A112" s="32"/>
      <c r="B112" s="33"/>
      <c r="C112" s="20" t="s">
        <v>113</v>
      </c>
      <c r="D112" s="34"/>
      <c r="E112" s="34"/>
      <c r="F112" s="34"/>
      <c r="G112" s="34"/>
      <c r="H112" s="34"/>
      <c r="I112" s="123"/>
      <c r="J112" s="34"/>
      <c r="K112" s="34"/>
      <c r="L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6.95" customHeight="1">
      <c r="A113" s="32"/>
      <c r="B113" s="33"/>
      <c r="C113" s="34"/>
      <c r="D113" s="34"/>
      <c r="E113" s="34"/>
      <c r="F113" s="34"/>
      <c r="G113" s="34"/>
      <c r="H113" s="34"/>
      <c r="I113" s="123"/>
      <c r="J113" s="34"/>
      <c r="K113" s="34"/>
      <c r="L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>
      <c r="A114" s="32"/>
      <c r="B114" s="33"/>
      <c r="C114" s="26" t="s">
        <v>15</v>
      </c>
      <c r="D114" s="34"/>
      <c r="E114" s="34"/>
      <c r="F114" s="34"/>
      <c r="G114" s="34"/>
      <c r="H114" s="34"/>
      <c r="I114" s="123"/>
      <c r="J114" s="34"/>
      <c r="K114" s="34"/>
      <c r="L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6.5" customHeight="1">
      <c r="A115" s="32"/>
      <c r="B115" s="33"/>
      <c r="C115" s="34"/>
      <c r="D115" s="34"/>
      <c r="E115" s="289" t="str">
        <f>E7</f>
        <v>Požiarná zbrojnica Košeca - Zmena dokončenej stavby</v>
      </c>
      <c r="F115" s="290"/>
      <c r="G115" s="290"/>
      <c r="H115" s="290"/>
      <c r="I115" s="123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6" t="s">
        <v>100</v>
      </c>
      <c r="D116" s="34"/>
      <c r="E116" s="34"/>
      <c r="F116" s="34"/>
      <c r="G116" s="34"/>
      <c r="H116" s="34"/>
      <c r="I116" s="123"/>
      <c r="J116" s="34"/>
      <c r="K116" s="3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6.5" customHeight="1">
      <c r="A117" s="32"/>
      <c r="B117" s="33"/>
      <c r="C117" s="34"/>
      <c r="D117" s="34"/>
      <c r="E117" s="277" t="str">
        <f>E9</f>
        <v>O-02 - Úprava vnútorných priestorov - sociálne zariadenia</v>
      </c>
      <c r="F117" s="288"/>
      <c r="G117" s="288"/>
      <c r="H117" s="288"/>
      <c r="I117" s="123"/>
      <c r="J117" s="34"/>
      <c r="K117" s="34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6.95" customHeight="1">
      <c r="A118" s="32"/>
      <c r="B118" s="33"/>
      <c r="C118" s="34"/>
      <c r="D118" s="34"/>
      <c r="E118" s="34"/>
      <c r="F118" s="34"/>
      <c r="G118" s="34"/>
      <c r="H118" s="34"/>
      <c r="I118" s="123"/>
      <c r="J118" s="34"/>
      <c r="K118" s="34"/>
      <c r="L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2" customHeight="1">
      <c r="A119" s="32"/>
      <c r="B119" s="33"/>
      <c r="C119" s="26" t="s">
        <v>19</v>
      </c>
      <c r="D119" s="34"/>
      <c r="E119" s="34"/>
      <c r="F119" s="24" t="str">
        <f>F12</f>
        <v>Košeca</v>
      </c>
      <c r="G119" s="34"/>
      <c r="H119" s="34"/>
      <c r="I119" s="125" t="s">
        <v>21</v>
      </c>
      <c r="J119" s="64" t="str">
        <f>IF(J12="","",J12)</f>
        <v>26. 8. 2017</v>
      </c>
      <c r="K119" s="34"/>
      <c r="L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6.95" customHeight="1">
      <c r="A120" s="32"/>
      <c r="B120" s="33"/>
      <c r="C120" s="34"/>
      <c r="D120" s="34"/>
      <c r="E120" s="34"/>
      <c r="F120" s="34"/>
      <c r="G120" s="34"/>
      <c r="H120" s="34"/>
      <c r="I120" s="123"/>
      <c r="J120" s="34"/>
      <c r="K120" s="34"/>
      <c r="L120" s="49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5.2" customHeight="1">
      <c r="A121" s="32"/>
      <c r="B121" s="33"/>
      <c r="C121" s="26" t="s">
        <v>23</v>
      </c>
      <c r="D121" s="34"/>
      <c r="E121" s="34"/>
      <c r="F121" s="24" t="str">
        <f>E15</f>
        <v>Obec Košeca, Hlavná 36/100, 018 64 Košeca</v>
      </c>
      <c r="G121" s="34"/>
      <c r="H121" s="34"/>
      <c r="I121" s="125" t="s">
        <v>30</v>
      </c>
      <c r="J121" s="29" t="str">
        <f>E21</f>
        <v xml:space="preserve"> </v>
      </c>
      <c r="K121" s="34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15.2" customHeight="1">
      <c r="A122" s="32"/>
      <c r="B122" s="33"/>
      <c r="C122" s="26" t="s">
        <v>27</v>
      </c>
      <c r="D122" s="34"/>
      <c r="E122" s="34"/>
      <c r="F122" s="24" t="str">
        <f>IF(E18="","",E18)</f>
        <v>Vyplň údaj</v>
      </c>
      <c r="G122" s="34"/>
      <c r="H122" s="34"/>
      <c r="I122" s="125" t="s">
        <v>32</v>
      </c>
      <c r="J122" s="29" t="str">
        <f>E24</f>
        <v>Bc. Pavol Královič</v>
      </c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2" customFormat="1" ht="10.35" customHeight="1">
      <c r="A123" s="32"/>
      <c r="B123" s="33"/>
      <c r="C123" s="34"/>
      <c r="D123" s="34"/>
      <c r="E123" s="34"/>
      <c r="F123" s="34"/>
      <c r="G123" s="34"/>
      <c r="H123" s="34"/>
      <c r="I123" s="123"/>
      <c r="J123" s="34"/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5" s="11" customFormat="1" ht="29.25" customHeight="1">
      <c r="A124" s="182"/>
      <c r="B124" s="183"/>
      <c r="C124" s="184" t="s">
        <v>114</v>
      </c>
      <c r="D124" s="185" t="s">
        <v>62</v>
      </c>
      <c r="E124" s="185" t="s">
        <v>58</v>
      </c>
      <c r="F124" s="185" t="s">
        <v>59</v>
      </c>
      <c r="G124" s="185" t="s">
        <v>115</v>
      </c>
      <c r="H124" s="185" t="s">
        <v>116</v>
      </c>
      <c r="I124" s="186" t="s">
        <v>117</v>
      </c>
      <c r="J124" s="187" t="s">
        <v>104</v>
      </c>
      <c r="K124" s="188" t="s">
        <v>118</v>
      </c>
      <c r="L124" s="189"/>
      <c r="M124" s="73" t="s">
        <v>1</v>
      </c>
      <c r="N124" s="74" t="s">
        <v>41</v>
      </c>
      <c r="O124" s="74" t="s">
        <v>119</v>
      </c>
      <c r="P124" s="74" t="s">
        <v>120</v>
      </c>
      <c r="Q124" s="74" t="s">
        <v>121</v>
      </c>
      <c r="R124" s="74" t="s">
        <v>122</v>
      </c>
      <c r="S124" s="74" t="s">
        <v>123</v>
      </c>
      <c r="T124" s="75" t="s">
        <v>124</v>
      </c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</row>
    <row r="125" spans="1:65" s="2" customFormat="1" ht="22.9" customHeight="1">
      <c r="A125" s="32"/>
      <c r="B125" s="33"/>
      <c r="C125" s="80" t="s">
        <v>105</v>
      </c>
      <c r="D125" s="34"/>
      <c r="E125" s="34"/>
      <c r="F125" s="34"/>
      <c r="G125" s="34"/>
      <c r="H125" s="34"/>
      <c r="I125" s="123"/>
      <c r="J125" s="190">
        <f>BK125</f>
        <v>0</v>
      </c>
      <c r="K125" s="34"/>
      <c r="L125" s="35"/>
      <c r="M125" s="76"/>
      <c r="N125" s="191"/>
      <c r="O125" s="77"/>
      <c r="P125" s="192">
        <f>P126+P129+P177</f>
        <v>0</v>
      </c>
      <c r="Q125" s="77"/>
      <c r="R125" s="192">
        <f>R126+R129+R177</f>
        <v>11.266540000000001</v>
      </c>
      <c r="S125" s="77"/>
      <c r="T125" s="193">
        <f>T126+T129+T177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4" t="s">
        <v>76</v>
      </c>
      <c r="AU125" s="14" t="s">
        <v>106</v>
      </c>
      <c r="BK125" s="194">
        <f>BK126+BK129+BK177</f>
        <v>0</v>
      </c>
    </row>
    <row r="126" spans="1:65" s="12" customFormat="1" ht="25.9" customHeight="1">
      <c r="B126" s="195"/>
      <c r="C126" s="196"/>
      <c r="D126" s="197" t="s">
        <v>76</v>
      </c>
      <c r="E126" s="198" t="s">
        <v>125</v>
      </c>
      <c r="F126" s="198" t="s">
        <v>126</v>
      </c>
      <c r="G126" s="196"/>
      <c r="H126" s="196"/>
      <c r="I126" s="199"/>
      <c r="J126" s="200">
        <f>BK126</f>
        <v>0</v>
      </c>
      <c r="K126" s="196"/>
      <c r="L126" s="201"/>
      <c r="M126" s="202"/>
      <c r="N126" s="203"/>
      <c r="O126" s="203"/>
      <c r="P126" s="204">
        <f>P127</f>
        <v>0</v>
      </c>
      <c r="Q126" s="203"/>
      <c r="R126" s="204">
        <f>R127</f>
        <v>1.0808</v>
      </c>
      <c r="S126" s="203"/>
      <c r="T126" s="205">
        <f>T127</f>
        <v>0</v>
      </c>
      <c r="AR126" s="206" t="s">
        <v>85</v>
      </c>
      <c r="AT126" s="207" t="s">
        <v>76</v>
      </c>
      <c r="AU126" s="207" t="s">
        <v>77</v>
      </c>
      <c r="AY126" s="206" t="s">
        <v>127</v>
      </c>
      <c r="BK126" s="208">
        <f>BK127</f>
        <v>0</v>
      </c>
    </row>
    <row r="127" spans="1:65" s="12" customFormat="1" ht="22.9" customHeight="1">
      <c r="B127" s="195"/>
      <c r="C127" s="196"/>
      <c r="D127" s="197" t="s">
        <v>76</v>
      </c>
      <c r="E127" s="209" t="s">
        <v>128</v>
      </c>
      <c r="F127" s="209" t="s">
        <v>129</v>
      </c>
      <c r="G127" s="196"/>
      <c r="H127" s="196"/>
      <c r="I127" s="199"/>
      <c r="J127" s="210">
        <f>BK127</f>
        <v>0</v>
      </c>
      <c r="K127" s="196"/>
      <c r="L127" s="201"/>
      <c r="M127" s="202"/>
      <c r="N127" s="203"/>
      <c r="O127" s="203"/>
      <c r="P127" s="204">
        <f>P128</f>
        <v>0</v>
      </c>
      <c r="Q127" s="203"/>
      <c r="R127" s="204">
        <f>R128</f>
        <v>1.0808</v>
      </c>
      <c r="S127" s="203"/>
      <c r="T127" s="205">
        <f>T128</f>
        <v>0</v>
      </c>
      <c r="AR127" s="206" t="s">
        <v>85</v>
      </c>
      <c r="AT127" s="207" t="s">
        <v>76</v>
      </c>
      <c r="AU127" s="207" t="s">
        <v>85</v>
      </c>
      <c r="AY127" s="206" t="s">
        <v>127</v>
      </c>
      <c r="BK127" s="208">
        <f>BK128</f>
        <v>0</v>
      </c>
    </row>
    <row r="128" spans="1:65" s="2" customFormat="1" ht="24" customHeight="1">
      <c r="A128" s="32"/>
      <c r="B128" s="33"/>
      <c r="C128" s="211" t="s">
        <v>85</v>
      </c>
      <c r="D128" s="211" t="s">
        <v>130</v>
      </c>
      <c r="E128" s="212" t="s">
        <v>204</v>
      </c>
      <c r="F128" s="213" t="s">
        <v>205</v>
      </c>
      <c r="G128" s="214" t="s">
        <v>139</v>
      </c>
      <c r="H128" s="215">
        <v>140</v>
      </c>
      <c r="I128" s="216"/>
      <c r="J128" s="217">
        <f>ROUND(I128*H128,2)</f>
        <v>0</v>
      </c>
      <c r="K128" s="218"/>
      <c r="L128" s="35"/>
      <c r="M128" s="219" t="s">
        <v>1</v>
      </c>
      <c r="N128" s="220" t="s">
        <v>43</v>
      </c>
      <c r="O128" s="69"/>
      <c r="P128" s="221">
        <f>O128*H128</f>
        <v>0</v>
      </c>
      <c r="Q128" s="221">
        <v>7.7200000000000003E-3</v>
      </c>
      <c r="R128" s="221">
        <f>Q128*H128</f>
        <v>1.0808</v>
      </c>
      <c r="S128" s="221">
        <v>0</v>
      </c>
      <c r="T128" s="222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223" t="s">
        <v>134</v>
      </c>
      <c r="AT128" s="223" t="s">
        <v>130</v>
      </c>
      <c r="AU128" s="223" t="s">
        <v>135</v>
      </c>
      <c r="AY128" s="14" t="s">
        <v>127</v>
      </c>
      <c r="BE128" s="110">
        <f>IF(N128="základná",J128,0)</f>
        <v>0</v>
      </c>
      <c r="BF128" s="110">
        <f>IF(N128="znížená",J128,0)</f>
        <v>0</v>
      </c>
      <c r="BG128" s="110">
        <f>IF(N128="zákl. prenesená",J128,0)</f>
        <v>0</v>
      </c>
      <c r="BH128" s="110">
        <f>IF(N128="zníž. prenesená",J128,0)</f>
        <v>0</v>
      </c>
      <c r="BI128" s="110">
        <f>IF(N128="nulová",J128,0)</f>
        <v>0</v>
      </c>
      <c r="BJ128" s="14" t="s">
        <v>135</v>
      </c>
      <c r="BK128" s="110">
        <f>ROUND(I128*H128,2)</f>
        <v>0</v>
      </c>
      <c r="BL128" s="14" t="s">
        <v>134</v>
      </c>
      <c r="BM128" s="223" t="s">
        <v>206</v>
      </c>
    </row>
    <row r="129" spans="1:65" s="12" customFormat="1" ht="25.9" customHeight="1">
      <c r="B129" s="195"/>
      <c r="C129" s="196"/>
      <c r="D129" s="197" t="s">
        <v>76</v>
      </c>
      <c r="E129" s="198" t="s">
        <v>183</v>
      </c>
      <c r="F129" s="198" t="s">
        <v>184</v>
      </c>
      <c r="G129" s="196"/>
      <c r="H129" s="196"/>
      <c r="I129" s="199"/>
      <c r="J129" s="200">
        <f>BK129</f>
        <v>0</v>
      </c>
      <c r="K129" s="196"/>
      <c r="L129" s="201"/>
      <c r="M129" s="202"/>
      <c r="N129" s="203"/>
      <c r="O129" s="203"/>
      <c r="P129" s="204">
        <f>P130+P139+P147+P167+P171</f>
        <v>0</v>
      </c>
      <c r="Q129" s="203"/>
      <c r="R129" s="204">
        <f>R130+R139+R147+R167+R171</f>
        <v>10.185740000000001</v>
      </c>
      <c r="S129" s="203"/>
      <c r="T129" s="205">
        <f>T130+T139+T147+T167+T171</f>
        <v>0</v>
      </c>
      <c r="AR129" s="206" t="s">
        <v>135</v>
      </c>
      <c r="AT129" s="207" t="s">
        <v>76</v>
      </c>
      <c r="AU129" s="207" t="s">
        <v>77</v>
      </c>
      <c r="AY129" s="206" t="s">
        <v>127</v>
      </c>
      <c r="BK129" s="208">
        <f>BK130+BK139+BK147+BK167+BK171</f>
        <v>0</v>
      </c>
    </row>
    <row r="130" spans="1:65" s="12" customFormat="1" ht="22.9" customHeight="1">
      <c r="B130" s="195"/>
      <c r="C130" s="196"/>
      <c r="D130" s="197" t="s">
        <v>76</v>
      </c>
      <c r="E130" s="209" t="s">
        <v>207</v>
      </c>
      <c r="F130" s="209" t="s">
        <v>208</v>
      </c>
      <c r="G130" s="196"/>
      <c r="H130" s="196"/>
      <c r="I130" s="199"/>
      <c r="J130" s="210">
        <f>BK130</f>
        <v>0</v>
      </c>
      <c r="K130" s="196"/>
      <c r="L130" s="201"/>
      <c r="M130" s="202"/>
      <c r="N130" s="203"/>
      <c r="O130" s="203"/>
      <c r="P130" s="204">
        <f>SUM(P131:P138)</f>
        <v>0</v>
      </c>
      <c r="Q130" s="203"/>
      <c r="R130" s="204">
        <f>SUM(R131:R138)</f>
        <v>3.9379999999999998E-2</v>
      </c>
      <c r="S130" s="203"/>
      <c r="T130" s="205">
        <f>SUM(T131:T138)</f>
        <v>0</v>
      </c>
      <c r="AR130" s="206" t="s">
        <v>135</v>
      </c>
      <c r="AT130" s="207" t="s">
        <v>76</v>
      </c>
      <c r="AU130" s="207" t="s">
        <v>85</v>
      </c>
      <c r="AY130" s="206" t="s">
        <v>127</v>
      </c>
      <c r="BK130" s="208">
        <f>SUM(BK131:BK138)</f>
        <v>0</v>
      </c>
    </row>
    <row r="131" spans="1:65" s="2" customFormat="1" ht="16.5" customHeight="1">
      <c r="A131" s="32"/>
      <c r="B131" s="33"/>
      <c r="C131" s="211" t="s">
        <v>135</v>
      </c>
      <c r="D131" s="211" t="s">
        <v>130</v>
      </c>
      <c r="E131" s="212" t="s">
        <v>209</v>
      </c>
      <c r="F131" s="213" t="s">
        <v>210</v>
      </c>
      <c r="G131" s="214" t="s">
        <v>190</v>
      </c>
      <c r="H131" s="215">
        <v>17</v>
      </c>
      <c r="I131" s="216"/>
      <c r="J131" s="217">
        <f t="shared" ref="J131:J138" si="0">ROUND(I131*H131,2)</f>
        <v>0</v>
      </c>
      <c r="K131" s="218"/>
      <c r="L131" s="35"/>
      <c r="M131" s="219" t="s">
        <v>1</v>
      </c>
      <c r="N131" s="220" t="s">
        <v>43</v>
      </c>
      <c r="O131" s="69"/>
      <c r="P131" s="221">
        <f t="shared" ref="P131:P138" si="1">O131*H131</f>
        <v>0</v>
      </c>
      <c r="Q131" s="221">
        <v>1.6299999999999999E-3</v>
      </c>
      <c r="R131" s="221">
        <f t="shared" ref="R131:R138" si="2">Q131*H131</f>
        <v>2.7709999999999999E-2</v>
      </c>
      <c r="S131" s="221">
        <v>0</v>
      </c>
      <c r="T131" s="222">
        <f t="shared" ref="T131:T138" si="3"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223" t="s">
        <v>191</v>
      </c>
      <c r="AT131" s="223" t="s">
        <v>130</v>
      </c>
      <c r="AU131" s="223" t="s">
        <v>135</v>
      </c>
      <c r="AY131" s="14" t="s">
        <v>127</v>
      </c>
      <c r="BE131" s="110">
        <f t="shared" ref="BE131:BE138" si="4">IF(N131="základná",J131,0)</f>
        <v>0</v>
      </c>
      <c r="BF131" s="110">
        <f t="shared" ref="BF131:BF138" si="5">IF(N131="znížená",J131,0)</f>
        <v>0</v>
      </c>
      <c r="BG131" s="110">
        <f t="shared" ref="BG131:BG138" si="6">IF(N131="zákl. prenesená",J131,0)</f>
        <v>0</v>
      </c>
      <c r="BH131" s="110">
        <f t="shared" ref="BH131:BH138" si="7">IF(N131="zníž. prenesená",J131,0)</f>
        <v>0</v>
      </c>
      <c r="BI131" s="110">
        <f t="shared" ref="BI131:BI138" si="8">IF(N131="nulová",J131,0)</f>
        <v>0</v>
      </c>
      <c r="BJ131" s="14" t="s">
        <v>135</v>
      </c>
      <c r="BK131" s="110">
        <f t="shared" ref="BK131:BK138" si="9">ROUND(I131*H131,2)</f>
        <v>0</v>
      </c>
      <c r="BL131" s="14" t="s">
        <v>191</v>
      </c>
      <c r="BM131" s="223" t="s">
        <v>211</v>
      </c>
    </row>
    <row r="132" spans="1:65" s="2" customFormat="1" ht="16.5" customHeight="1">
      <c r="A132" s="32"/>
      <c r="B132" s="33"/>
      <c r="C132" s="211" t="s">
        <v>141</v>
      </c>
      <c r="D132" s="211" t="s">
        <v>130</v>
      </c>
      <c r="E132" s="212" t="s">
        <v>212</v>
      </c>
      <c r="F132" s="213" t="s">
        <v>213</v>
      </c>
      <c r="G132" s="214" t="s">
        <v>214</v>
      </c>
      <c r="H132" s="215">
        <v>11</v>
      </c>
      <c r="I132" s="216"/>
      <c r="J132" s="217">
        <f t="shared" si="0"/>
        <v>0</v>
      </c>
      <c r="K132" s="218"/>
      <c r="L132" s="35"/>
      <c r="M132" s="219" t="s">
        <v>1</v>
      </c>
      <c r="N132" s="220" t="s">
        <v>43</v>
      </c>
      <c r="O132" s="69"/>
      <c r="P132" s="221">
        <f t="shared" si="1"/>
        <v>0</v>
      </c>
      <c r="Q132" s="221">
        <v>1.9000000000000001E-4</v>
      </c>
      <c r="R132" s="221">
        <f t="shared" si="2"/>
        <v>2.0900000000000003E-3</v>
      </c>
      <c r="S132" s="221">
        <v>0</v>
      </c>
      <c r="T132" s="222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223" t="s">
        <v>191</v>
      </c>
      <c r="AT132" s="223" t="s">
        <v>130</v>
      </c>
      <c r="AU132" s="223" t="s">
        <v>135</v>
      </c>
      <c r="AY132" s="14" t="s">
        <v>127</v>
      </c>
      <c r="BE132" s="110">
        <f t="shared" si="4"/>
        <v>0</v>
      </c>
      <c r="BF132" s="110">
        <f t="shared" si="5"/>
        <v>0</v>
      </c>
      <c r="BG132" s="110">
        <f t="shared" si="6"/>
        <v>0</v>
      </c>
      <c r="BH132" s="110">
        <f t="shared" si="7"/>
        <v>0</v>
      </c>
      <c r="BI132" s="110">
        <f t="shared" si="8"/>
        <v>0</v>
      </c>
      <c r="BJ132" s="14" t="s">
        <v>135</v>
      </c>
      <c r="BK132" s="110">
        <f t="shared" si="9"/>
        <v>0</v>
      </c>
      <c r="BL132" s="14" t="s">
        <v>191</v>
      </c>
      <c r="BM132" s="223" t="s">
        <v>215</v>
      </c>
    </row>
    <row r="133" spans="1:65" s="2" customFormat="1" ht="24" customHeight="1">
      <c r="A133" s="32"/>
      <c r="B133" s="33"/>
      <c r="C133" s="229" t="s">
        <v>134</v>
      </c>
      <c r="D133" s="229" t="s">
        <v>216</v>
      </c>
      <c r="E133" s="230" t="s">
        <v>217</v>
      </c>
      <c r="F133" s="231" t="s">
        <v>218</v>
      </c>
      <c r="G133" s="232" t="s">
        <v>214</v>
      </c>
      <c r="H133" s="233">
        <v>5</v>
      </c>
      <c r="I133" s="234"/>
      <c r="J133" s="235">
        <f t="shared" si="0"/>
        <v>0</v>
      </c>
      <c r="K133" s="236"/>
      <c r="L133" s="237"/>
      <c r="M133" s="238" t="s">
        <v>1</v>
      </c>
      <c r="N133" s="239" t="s">
        <v>43</v>
      </c>
      <c r="O133" s="69"/>
      <c r="P133" s="221">
        <f t="shared" si="1"/>
        <v>0</v>
      </c>
      <c r="Q133" s="221">
        <v>2.1000000000000001E-4</v>
      </c>
      <c r="R133" s="221">
        <f t="shared" si="2"/>
        <v>1.0500000000000002E-3</v>
      </c>
      <c r="S133" s="221">
        <v>0</v>
      </c>
      <c r="T133" s="222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223" t="s">
        <v>219</v>
      </c>
      <c r="AT133" s="223" t="s">
        <v>216</v>
      </c>
      <c r="AU133" s="223" t="s">
        <v>135</v>
      </c>
      <c r="AY133" s="14" t="s">
        <v>127</v>
      </c>
      <c r="BE133" s="110">
        <f t="shared" si="4"/>
        <v>0</v>
      </c>
      <c r="BF133" s="110">
        <f t="shared" si="5"/>
        <v>0</v>
      </c>
      <c r="BG133" s="110">
        <f t="shared" si="6"/>
        <v>0</v>
      </c>
      <c r="BH133" s="110">
        <f t="shared" si="7"/>
        <v>0</v>
      </c>
      <c r="BI133" s="110">
        <f t="shared" si="8"/>
        <v>0</v>
      </c>
      <c r="BJ133" s="14" t="s">
        <v>135</v>
      </c>
      <c r="BK133" s="110">
        <f t="shared" si="9"/>
        <v>0</v>
      </c>
      <c r="BL133" s="14" t="s">
        <v>191</v>
      </c>
      <c r="BM133" s="223" t="s">
        <v>220</v>
      </c>
    </row>
    <row r="134" spans="1:65" s="2" customFormat="1" ht="24" customHeight="1">
      <c r="A134" s="32"/>
      <c r="B134" s="33"/>
      <c r="C134" s="229" t="s">
        <v>148</v>
      </c>
      <c r="D134" s="229" t="s">
        <v>216</v>
      </c>
      <c r="E134" s="230" t="s">
        <v>221</v>
      </c>
      <c r="F134" s="231" t="s">
        <v>222</v>
      </c>
      <c r="G134" s="232" t="s">
        <v>214</v>
      </c>
      <c r="H134" s="233">
        <v>6</v>
      </c>
      <c r="I134" s="234"/>
      <c r="J134" s="235">
        <f t="shared" si="0"/>
        <v>0</v>
      </c>
      <c r="K134" s="236"/>
      <c r="L134" s="237"/>
      <c r="M134" s="238" t="s">
        <v>1</v>
      </c>
      <c r="N134" s="239" t="s">
        <v>43</v>
      </c>
      <c r="O134" s="69"/>
      <c r="P134" s="221">
        <f t="shared" si="1"/>
        <v>0</v>
      </c>
      <c r="Q134" s="221">
        <v>2.4000000000000001E-4</v>
      </c>
      <c r="R134" s="221">
        <f t="shared" si="2"/>
        <v>1.4400000000000001E-3</v>
      </c>
      <c r="S134" s="221">
        <v>0</v>
      </c>
      <c r="T134" s="222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223" t="s">
        <v>219</v>
      </c>
      <c r="AT134" s="223" t="s">
        <v>216</v>
      </c>
      <c r="AU134" s="223" t="s">
        <v>135</v>
      </c>
      <c r="AY134" s="14" t="s">
        <v>127</v>
      </c>
      <c r="BE134" s="110">
        <f t="shared" si="4"/>
        <v>0</v>
      </c>
      <c r="BF134" s="110">
        <f t="shared" si="5"/>
        <v>0</v>
      </c>
      <c r="BG134" s="110">
        <f t="shared" si="6"/>
        <v>0</v>
      </c>
      <c r="BH134" s="110">
        <f t="shared" si="7"/>
        <v>0</v>
      </c>
      <c r="BI134" s="110">
        <f t="shared" si="8"/>
        <v>0</v>
      </c>
      <c r="BJ134" s="14" t="s">
        <v>135</v>
      </c>
      <c r="BK134" s="110">
        <f t="shared" si="9"/>
        <v>0</v>
      </c>
      <c r="BL134" s="14" t="s">
        <v>191</v>
      </c>
      <c r="BM134" s="223" t="s">
        <v>223</v>
      </c>
    </row>
    <row r="135" spans="1:65" s="2" customFormat="1" ht="16.5" customHeight="1">
      <c r="A135" s="32"/>
      <c r="B135" s="33"/>
      <c r="C135" s="211" t="s">
        <v>128</v>
      </c>
      <c r="D135" s="211" t="s">
        <v>130</v>
      </c>
      <c r="E135" s="212" t="s">
        <v>224</v>
      </c>
      <c r="F135" s="213" t="s">
        <v>225</v>
      </c>
      <c r="G135" s="214" t="s">
        <v>190</v>
      </c>
      <c r="H135" s="215">
        <v>5</v>
      </c>
      <c r="I135" s="216"/>
      <c r="J135" s="217">
        <f t="shared" si="0"/>
        <v>0</v>
      </c>
      <c r="K135" s="218"/>
      <c r="L135" s="35"/>
      <c r="M135" s="219" t="s">
        <v>1</v>
      </c>
      <c r="N135" s="220" t="s">
        <v>43</v>
      </c>
      <c r="O135" s="69"/>
      <c r="P135" s="221">
        <f t="shared" si="1"/>
        <v>0</v>
      </c>
      <c r="Q135" s="221">
        <v>6.4000000000000005E-4</v>
      </c>
      <c r="R135" s="221">
        <f t="shared" si="2"/>
        <v>3.2000000000000002E-3</v>
      </c>
      <c r="S135" s="221">
        <v>0</v>
      </c>
      <c r="T135" s="222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223" t="s">
        <v>191</v>
      </c>
      <c r="AT135" s="223" t="s">
        <v>130</v>
      </c>
      <c r="AU135" s="223" t="s">
        <v>135</v>
      </c>
      <c r="AY135" s="14" t="s">
        <v>127</v>
      </c>
      <c r="BE135" s="110">
        <f t="shared" si="4"/>
        <v>0</v>
      </c>
      <c r="BF135" s="110">
        <f t="shared" si="5"/>
        <v>0</v>
      </c>
      <c r="BG135" s="110">
        <f t="shared" si="6"/>
        <v>0</v>
      </c>
      <c r="BH135" s="110">
        <f t="shared" si="7"/>
        <v>0</v>
      </c>
      <c r="BI135" s="110">
        <f t="shared" si="8"/>
        <v>0</v>
      </c>
      <c r="BJ135" s="14" t="s">
        <v>135</v>
      </c>
      <c r="BK135" s="110">
        <f t="shared" si="9"/>
        <v>0</v>
      </c>
      <c r="BL135" s="14" t="s">
        <v>191</v>
      </c>
      <c r="BM135" s="223" t="s">
        <v>226</v>
      </c>
    </row>
    <row r="136" spans="1:65" s="2" customFormat="1" ht="24" customHeight="1">
      <c r="A136" s="32"/>
      <c r="B136" s="33"/>
      <c r="C136" s="211" t="s">
        <v>155</v>
      </c>
      <c r="D136" s="211" t="s">
        <v>130</v>
      </c>
      <c r="E136" s="212" t="s">
        <v>227</v>
      </c>
      <c r="F136" s="213" t="s">
        <v>228</v>
      </c>
      <c r="G136" s="214" t="s">
        <v>214</v>
      </c>
      <c r="H136" s="215">
        <v>1</v>
      </c>
      <c r="I136" s="216"/>
      <c r="J136" s="217">
        <f t="shared" si="0"/>
        <v>0</v>
      </c>
      <c r="K136" s="218"/>
      <c r="L136" s="35"/>
      <c r="M136" s="219" t="s">
        <v>1</v>
      </c>
      <c r="N136" s="220" t="s">
        <v>43</v>
      </c>
      <c r="O136" s="69"/>
      <c r="P136" s="221">
        <f t="shared" si="1"/>
        <v>0</v>
      </c>
      <c r="Q136" s="221">
        <v>1.16E-3</v>
      </c>
      <c r="R136" s="221">
        <f t="shared" si="2"/>
        <v>1.16E-3</v>
      </c>
      <c r="S136" s="221">
        <v>0</v>
      </c>
      <c r="T136" s="222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223" t="s">
        <v>191</v>
      </c>
      <c r="AT136" s="223" t="s">
        <v>130</v>
      </c>
      <c r="AU136" s="223" t="s">
        <v>135</v>
      </c>
      <c r="AY136" s="14" t="s">
        <v>127</v>
      </c>
      <c r="BE136" s="110">
        <f t="shared" si="4"/>
        <v>0</v>
      </c>
      <c r="BF136" s="110">
        <f t="shared" si="5"/>
        <v>0</v>
      </c>
      <c r="BG136" s="110">
        <f t="shared" si="6"/>
        <v>0</v>
      </c>
      <c r="BH136" s="110">
        <f t="shared" si="7"/>
        <v>0</v>
      </c>
      <c r="BI136" s="110">
        <f t="shared" si="8"/>
        <v>0</v>
      </c>
      <c r="BJ136" s="14" t="s">
        <v>135</v>
      </c>
      <c r="BK136" s="110">
        <f t="shared" si="9"/>
        <v>0</v>
      </c>
      <c r="BL136" s="14" t="s">
        <v>191</v>
      </c>
      <c r="BM136" s="223" t="s">
        <v>229</v>
      </c>
    </row>
    <row r="137" spans="1:65" s="2" customFormat="1" ht="36" customHeight="1">
      <c r="A137" s="32"/>
      <c r="B137" s="33"/>
      <c r="C137" s="229" t="s">
        <v>159</v>
      </c>
      <c r="D137" s="229" t="s">
        <v>216</v>
      </c>
      <c r="E137" s="230" t="s">
        <v>230</v>
      </c>
      <c r="F137" s="231" t="s">
        <v>231</v>
      </c>
      <c r="G137" s="232" t="s">
        <v>214</v>
      </c>
      <c r="H137" s="233">
        <v>1</v>
      </c>
      <c r="I137" s="234"/>
      <c r="J137" s="235">
        <f t="shared" si="0"/>
        <v>0</v>
      </c>
      <c r="K137" s="236"/>
      <c r="L137" s="237"/>
      <c r="M137" s="238" t="s">
        <v>1</v>
      </c>
      <c r="N137" s="239" t="s">
        <v>43</v>
      </c>
      <c r="O137" s="69"/>
      <c r="P137" s="221">
        <f t="shared" si="1"/>
        <v>0</v>
      </c>
      <c r="Q137" s="221">
        <v>2.7299999999999998E-3</v>
      </c>
      <c r="R137" s="221">
        <f t="shared" si="2"/>
        <v>2.7299999999999998E-3</v>
      </c>
      <c r="S137" s="221">
        <v>0</v>
      </c>
      <c r="T137" s="222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223" t="s">
        <v>219</v>
      </c>
      <c r="AT137" s="223" t="s">
        <v>216</v>
      </c>
      <c r="AU137" s="223" t="s">
        <v>135</v>
      </c>
      <c r="AY137" s="14" t="s">
        <v>127</v>
      </c>
      <c r="BE137" s="110">
        <f t="shared" si="4"/>
        <v>0</v>
      </c>
      <c r="BF137" s="110">
        <f t="shared" si="5"/>
        <v>0</v>
      </c>
      <c r="BG137" s="110">
        <f t="shared" si="6"/>
        <v>0</v>
      </c>
      <c r="BH137" s="110">
        <f t="shared" si="7"/>
        <v>0</v>
      </c>
      <c r="BI137" s="110">
        <f t="shared" si="8"/>
        <v>0</v>
      </c>
      <c r="BJ137" s="14" t="s">
        <v>135</v>
      </c>
      <c r="BK137" s="110">
        <f t="shared" si="9"/>
        <v>0</v>
      </c>
      <c r="BL137" s="14" t="s">
        <v>191</v>
      </c>
      <c r="BM137" s="223" t="s">
        <v>232</v>
      </c>
    </row>
    <row r="138" spans="1:65" s="2" customFormat="1" ht="24" customHeight="1">
      <c r="A138" s="32"/>
      <c r="B138" s="33"/>
      <c r="C138" s="211" t="s">
        <v>163</v>
      </c>
      <c r="D138" s="211" t="s">
        <v>130</v>
      </c>
      <c r="E138" s="212" t="s">
        <v>233</v>
      </c>
      <c r="F138" s="213" t="s">
        <v>234</v>
      </c>
      <c r="G138" s="214" t="s">
        <v>235</v>
      </c>
      <c r="H138" s="240"/>
      <c r="I138" s="216"/>
      <c r="J138" s="217">
        <f t="shared" si="0"/>
        <v>0</v>
      </c>
      <c r="K138" s="218"/>
      <c r="L138" s="35"/>
      <c r="M138" s="219" t="s">
        <v>1</v>
      </c>
      <c r="N138" s="220" t="s">
        <v>43</v>
      </c>
      <c r="O138" s="69"/>
      <c r="P138" s="221">
        <f t="shared" si="1"/>
        <v>0</v>
      </c>
      <c r="Q138" s="221">
        <v>0</v>
      </c>
      <c r="R138" s="221">
        <f t="shared" si="2"/>
        <v>0</v>
      </c>
      <c r="S138" s="221">
        <v>0</v>
      </c>
      <c r="T138" s="222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23" t="s">
        <v>191</v>
      </c>
      <c r="AT138" s="223" t="s">
        <v>130</v>
      </c>
      <c r="AU138" s="223" t="s">
        <v>135</v>
      </c>
      <c r="AY138" s="14" t="s">
        <v>127</v>
      </c>
      <c r="BE138" s="110">
        <f t="shared" si="4"/>
        <v>0</v>
      </c>
      <c r="BF138" s="110">
        <f t="shared" si="5"/>
        <v>0</v>
      </c>
      <c r="BG138" s="110">
        <f t="shared" si="6"/>
        <v>0</v>
      </c>
      <c r="BH138" s="110">
        <f t="shared" si="7"/>
        <v>0</v>
      </c>
      <c r="BI138" s="110">
        <f t="shared" si="8"/>
        <v>0</v>
      </c>
      <c r="BJ138" s="14" t="s">
        <v>135</v>
      </c>
      <c r="BK138" s="110">
        <f t="shared" si="9"/>
        <v>0</v>
      </c>
      <c r="BL138" s="14" t="s">
        <v>191</v>
      </c>
      <c r="BM138" s="223" t="s">
        <v>236</v>
      </c>
    </row>
    <row r="139" spans="1:65" s="12" customFormat="1" ht="22.9" customHeight="1">
      <c r="B139" s="195"/>
      <c r="C139" s="196"/>
      <c r="D139" s="197" t="s">
        <v>76</v>
      </c>
      <c r="E139" s="209" t="s">
        <v>237</v>
      </c>
      <c r="F139" s="209" t="s">
        <v>238</v>
      </c>
      <c r="G139" s="196"/>
      <c r="H139" s="196"/>
      <c r="I139" s="199"/>
      <c r="J139" s="210">
        <f>BK139</f>
        <v>0</v>
      </c>
      <c r="K139" s="196"/>
      <c r="L139" s="201"/>
      <c r="M139" s="202"/>
      <c r="N139" s="203"/>
      <c r="O139" s="203"/>
      <c r="P139" s="204">
        <f>SUM(P140:P146)</f>
        <v>0</v>
      </c>
      <c r="Q139" s="203"/>
      <c r="R139" s="204">
        <f>SUM(R140:R146)</f>
        <v>7.9100000000000004E-3</v>
      </c>
      <c r="S139" s="203"/>
      <c r="T139" s="205">
        <f>SUM(T140:T146)</f>
        <v>0</v>
      </c>
      <c r="AR139" s="206" t="s">
        <v>135</v>
      </c>
      <c r="AT139" s="207" t="s">
        <v>76</v>
      </c>
      <c r="AU139" s="207" t="s">
        <v>85</v>
      </c>
      <c r="AY139" s="206" t="s">
        <v>127</v>
      </c>
      <c r="BK139" s="208">
        <f>SUM(BK140:BK146)</f>
        <v>0</v>
      </c>
    </row>
    <row r="140" spans="1:65" s="2" customFormat="1" ht="24" customHeight="1">
      <c r="A140" s="32"/>
      <c r="B140" s="33"/>
      <c r="C140" s="211" t="s">
        <v>168</v>
      </c>
      <c r="D140" s="211" t="s">
        <v>130</v>
      </c>
      <c r="E140" s="212" t="s">
        <v>239</v>
      </c>
      <c r="F140" s="213" t="s">
        <v>240</v>
      </c>
      <c r="G140" s="214" t="s">
        <v>190</v>
      </c>
      <c r="H140" s="215">
        <v>23</v>
      </c>
      <c r="I140" s="216"/>
      <c r="J140" s="217">
        <f t="shared" ref="J140:J146" si="10">ROUND(I140*H140,2)</f>
        <v>0</v>
      </c>
      <c r="K140" s="218"/>
      <c r="L140" s="35"/>
      <c r="M140" s="219" t="s">
        <v>1</v>
      </c>
      <c r="N140" s="220" t="s">
        <v>43</v>
      </c>
      <c r="O140" s="69"/>
      <c r="P140" s="221">
        <f t="shared" ref="P140:P146" si="11">O140*H140</f>
        <v>0</v>
      </c>
      <c r="Q140" s="221">
        <v>1.1E-4</v>
      </c>
      <c r="R140" s="221">
        <f t="shared" ref="R140:R146" si="12">Q140*H140</f>
        <v>2.5300000000000001E-3</v>
      </c>
      <c r="S140" s="221">
        <v>0</v>
      </c>
      <c r="T140" s="222">
        <f t="shared" ref="T140:T146" si="13"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23" t="s">
        <v>191</v>
      </c>
      <c r="AT140" s="223" t="s">
        <v>130</v>
      </c>
      <c r="AU140" s="223" t="s">
        <v>135</v>
      </c>
      <c r="AY140" s="14" t="s">
        <v>127</v>
      </c>
      <c r="BE140" s="110">
        <f t="shared" ref="BE140:BE146" si="14">IF(N140="základná",J140,0)</f>
        <v>0</v>
      </c>
      <c r="BF140" s="110">
        <f t="shared" ref="BF140:BF146" si="15">IF(N140="znížená",J140,0)</f>
        <v>0</v>
      </c>
      <c r="BG140" s="110">
        <f t="shared" ref="BG140:BG146" si="16">IF(N140="zákl. prenesená",J140,0)</f>
        <v>0</v>
      </c>
      <c r="BH140" s="110">
        <f t="shared" ref="BH140:BH146" si="17">IF(N140="zníž. prenesená",J140,0)</f>
        <v>0</v>
      </c>
      <c r="BI140" s="110">
        <f t="shared" ref="BI140:BI146" si="18">IF(N140="nulová",J140,0)</f>
        <v>0</v>
      </c>
      <c r="BJ140" s="14" t="s">
        <v>135</v>
      </c>
      <c r="BK140" s="110">
        <f t="shared" ref="BK140:BK146" si="19">ROUND(I140*H140,2)</f>
        <v>0</v>
      </c>
      <c r="BL140" s="14" t="s">
        <v>191</v>
      </c>
      <c r="BM140" s="223" t="s">
        <v>241</v>
      </c>
    </row>
    <row r="141" spans="1:65" s="2" customFormat="1" ht="24" customHeight="1">
      <c r="A141" s="32"/>
      <c r="B141" s="33"/>
      <c r="C141" s="211" t="s">
        <v>172</v>
      </c>
      <c r="D141" s="211" t="s">
        <v>130</v>
      </c>
      <c r="E141" s="212" t="s">
        <v>242</v>
      </c>
      <c r="F141" s="213" t="s">
        <v>243</v>
      </c>
      <c r="G141" s="214" t="s">
        <v>190</v>
      </c>
      <c r="H141" s="215">
        <v>21</v>
      </c>
      <c r="I141" s="216"/>
      <c r="J141" s="217">
        <f t="shared" si="10"/>
        <v>0</v>
      </c>
      <c r="K141" s="218"/>
      <c r="L141" s="35"/>
      <c r="M141" s="219" t="s">
        <v>1</v>
      </c>
      <c r="N141" s="220" t="s">
        <v>43</v>
      </c>
      <c r="O141" s="69"/>
      <c r="P141" s="221">
        <f t="shared" si="11"/>
        <v>0</v>
      </c>
      <c r="Q141" s="221">
        <v>1.8000000000000001E-4</v>
      </c>
      <c r="R141" s="221">
        <f t="shared" si="12"/>
        <v>3.7800000000000004E-3</v>
      </c>
      <c r="S141" s="221">
        <v>0</v>
      </c>
      <c r="T141" s="222">
        <f t="shared" si="1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23" t="s">
        <v>191</v>
      </c>
      <c r="AT141" s="223" t="s">
        <v>130</v>
      </c>
      <c r="AU141" s="223" t="s">
        <v>135</v>
      </c>
      <c r="AY141" s="14" t="s">
        <v>127</v>
      </c>
      <c r="BE141" s="110">
        <f t="shared" si="14"/>
        <v>0</v>
      </c>
      <c r="BF141" s="110">
        <f t="shared" si="15"/>
        <v>0</v>
      </c>
      <c r="BG141" s="110">
        <f t="shared" si="16"/>
        <v>0</v>
      </c>
      <c r="BH141" s="110">
        <f t="shared" si="17"/>
        <v>0</v>
      </c>
      <c r="BI141" s="110">
        <f t="shared" si="18"/>
        <v>0</v>
      </c>
      <c r="BJ141" s="14" t="s">
        <v>135</v>
      </c>
      <c r="BK141" s="110">
        <f t="shared" si="19"/>
        <v>0</v>
      </c>
      <c r="BL141" s="14" t="s">
        <v>191</v>
      </c>
      <c r="BM141" s="223" t="s">
        <v>244</v>
      </c>
    </row>
    <row r="142" spans="1:65" s="2" customFormat="1" ht="16.5" customHeight="1">
      <c r="A142" s="32"/>
      <c r="B142" s="33"/>
      <c r="C142" s="211" t="s">
        <v>178</v>
      </c>
      <c r="D142" s="211" t="s">
        <v>130</v>
      </c>
      <c r="E142" s="212" t="s">
        <v>245</v>
      </c>
      <c r="F142" s="213" t="s">
        <v>246</v>
      </c>
      <c r="G142" s="214" t="s">
        <v>214</v>
      </c>
      <c r="H142" s="215">
        <v>10</v>
      </c>
      <c r="I142" s="216"/>
      <c r="J142" s="217">
        <f t="shared" si="10"/>
        <v>0</v>
      </c>
      <c r="K142" s="218"/>
      <c r="L142" s="35"/>
      <c r="M142" s="219" t="s">
        <v>1</v>
      </c>
      <c r="N142" s="220" t="s">
        <v>43</v>
      </c>
      <c r="O142" s="69"/>
      <c r="P142" s="221">
        <f t="shared" si="11"/>
        <v>0</v>
      </c>
      <c r="Q142" s="221">
        <v>2.0000000000000002E-5</v>
      </c>
      <c r="R142" s="221">
        <f t="shared" si="12"/>
        <v>2.0000000000000001E-4</v>
      </c>
      <c r="S142" s="221">
        <v>0</v>
      </c>
      <c r="T142" s="222">
        <f t="shared" si="1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23" t="s">
        <v>191</v>
      </c>
      <c r="AT142" s="223" t="s">
        <v>130</v>
      </c>
      <c r="AU142" s="223" t="s">
        <v>135</v>
      </c>
      <c r="AY142" s="14" t="s">
        <v>127</v>
      </c>
      <c r="BE142" s="110">
        <f t="shared" si="14"/>
        <v>0</v>
      </c>
      <c r="BF142" s="110">
        <f t="shared" si="15"/>
        <v>0</v>
      </c>
      <c r="BG142" s="110">
        <f t="shared" si="16"/>
        <v>0</v>
      </c>
      <c r="BH142" s="110">
        <f t="shared" si="17"/>
        <v>0</v>
      </c>
      <c r="BI142" s="110">
        <f t="shared" si="18"/>
        <v>0</v>
      </c>
      <c r="BJ142" s="14" t="s">
        <v>135</v>
      </c>
      <c r="BK142" s="110">
        <f t="shared" si="19"/>
        <v>0</v>
      </c>
      <c r="BL142" s="14" t="s">
        <v>191</v>
      </c>
      <c r="BM142" s="223" t="s">
        <v>247</v>
      </c>
    </row>
    <row r="143" spans="1:65" s="2" customFormat="1" ht="36" customHeight="1">
      <c r="A143" s="32"/>
      <c r="B143" s="33"/>
      <c r="C143" s="229" t="s">
        <v>187</v>
      </c>
      <c r="D143" s="229" t="s">
        <v>216</v>
      </c>
      <c r="E143" s="230" t="s">
        <v>248</v>
      </c>
      <c r="F143" s="231" t="s">
        <v>249</v>
      </c>
      <c r="G143" s="232" t="s">
        <v>214</v>
      </c>
      <c r="H143" s="233">
        <v>10</v>
      </c>
      <c r="I143" s="234"/>
      <c r="J143" s="235">
        <f t="shared" si="10"/>
        <v>0</v>
      </c>
      <c r="K143" s="236"/>
      <c r="L143" s="237"/>
      <c r="M143" s="238" t="s">
        <v>1</v>
      </c>
      <c r="N143" s="239" t="s">
        <v>43</v>
      </c>
      <c r="O143" s="69"/>
      <c r="P143" s="221">
        <f t="shared" si="11"/>
        <v>0</v>
      </c>
      <c r="Q143" s="221">
        <v>5.0000000000000002E-5</v>
      </c>
      <c r="R143" s="221">
        <f t="shared" si="12"/>
        <v>5.0000000000000001E-4</v>
      </c>
      <c r="S143" s="221">
        <v>0</v>
      </c>
      <c r="T143" s="222">
        <f t="shared" si="1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23" t="s">
        <v>219</v>
      </c>
      <c r="AT143" s="223" t="s">
        <v>216</v>
      </c>
      <c r="AU143" s="223" t="s">
        <v>135</v>
      </c>
      <c r="AY143" s="14" t="s">
        <v>127</v>
      </c>
      <c r="BE143" s="110">
        <f t="shared" si="14"/>
        <v>0</v>
      </c>
      <c r="BF143" s="110">
        <f t="shared" si="15"/>
        <v>0</v>
      </c>
      <c r="BG143" s="110">
        <f t="shared" si="16"/>
        <v>0</v>
      </c>
      <c r="BH143" s="110">
        <f t="shared" si="17"/>
        <v>0</v>
      </c>
      <c r="BI143" s="110">
        <f t="shared" si="18"/>
        <v>0</v>
      </c>
      <c r="BJ143" s="14" t="s">
        <v>135</v>
      </c>
      <c r="BK143" s="110">
        <f t="shared" si="19"/>
        <v>0</v>
      </c>
      <c r="BL143" s="14" t="s">
        <v>191</v>
      </c>
      <c r="BM143" s="223" t="s">
        <v>250</v>
      </c>
    </row>
    <row r="144" spans="1:65" s="2" customFormat="1" ht="16.5" customHeight="1">
      <c r="A144" s="32"/>
      <c r="B144" s="33"/>
      <c r="C144" s="211" t="s">
        <v>193</v>
      </c>
      <c r="D144" s="211" t="s">
        <v>130</v>
      </c>
      <c r="E144" s="212" t="s">
        <v>251</v>
      </c>
      <c r="F144" s="213" t="s">
        <v>252</v>
      </c>
      <c r="G144" s="214" t="s">
        <v>214</v>
      </c>
      <c r="H144" s="215">
        <v>10</v>
      </c>
      <c r="I144" s="216"/>
      <c r="J144" s="217">
        <f t="shared" si="10"/>
        <v>0</v>
      </c>
      <c r="K144" s="218"/>
      <c r="L144" s="35"/>
      <c r="M144" s="219" t="s">
        <v>1</v>
      </c>
      <c r="N144" s="220" t="s">
        <v>43</v>
      </c>
      <c r="O144" s="69"/>
      <c r="P144" s="221">
        <f t="shared" si="11"/>
        <v>0</v>
      </c>
      <c r="Q144" s="221">
        <v>2.0000000000000002E-5</v>
      </c>
      <c r="R144" s="221">
        <f t="shared" si="12"/>
        <v>2.0000000000000001E-4</v>
      </c>
      <c r="S144" s="221">
        <v>0</v>
      </c>
      <c r="T144" s="222">
        <f t="shared" si="1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23" t="s">
        <v>191</v>
      </c>
      <c r="AT144" s="223" t="s">
        <v>130</v>
      </c>
      <c r="AU144" s="223" t="s">
        <v>135</v>
      </c>
      <c r="AY144" s="14" t="s">
        <v>127</v>
      </c>
      <c r="BE144" s="110">
        <f t="shared" si="14"/>
        <v>0</v>
      </c>
      <c r="BF144" s="110">
        <f t="shared" si="15"/>
        <v>0</v>
      </c>
      <c r="BG144" s="110">
        <f t="shared" si="16"/>
        <v>0</v>
      </c>
      <c r="BH144" s="110">
        <f t="shared" si="17"/>
        <v>0</v>
      </c>
      <c r="BI144" s="110">
        <f t="shared" si="18"/>
        <v>0</v>
      </c>
      <c r="BJ144" s="14" t="s">
        <v>135</v>
      </c>
      <c r="BK144" s="110">
        <f t="shared" si="19"/>
        <v>0</v>
      </c>
      <c r="BL144" s="14" t="s">
        <v>191</v>
      </c>
      <c r="BM144" s="223" t="s">
        <v>253</v>
      </c>
    </row>
    <row r="145" spans="1:65" s="2" customFormat="1" ht="36" customHeight="1">
      <c r="A145" s="32"/>
      <c r="B145" s="33"/>
      <c r="C145" s="229" t="s">
        <v>254</v>
      </c>
      <c r="D145" s="229" t="s">
        <v>216</v>
      </c>
      <c r="E145" s="230" t="s">
        <v>255</v>
      </c>
      <c r="F145" s="231" t="s">
        <v>256</v>
      </c>
      <c r="G145" s="232" t="s">
        <v>214</v>
      </c>
      <c r="H145" s="233">
        <v>10</v>
      </c>
      <c r="I145" s="234"/>
      <c r="J145" s="235">
        <f t="shared" si="10"/>
        <v>0</v>
      </c>
      <c r="K145" s="236"/>
      <c r="L145" s="237"/>
      <c r="M145" s="238" t="s">
        <v>1</v>
      </c>
      <c r="N145" s="239" t="s">
        <v>43</v>
      </c>
      <c r="O145" s="69"/>
      <c r="P145" s="221">
        <f t="shared" si="11"/>
        <v>0</v>
      </c>
      <c r="Q145" s="221">
        <v>6.9999999999999994E-5</v>
      </c>
      <c r="R145" s="221">
        <f t="shared" si="12"/>
        <v>6.9999999999999988E-4</v>
      </c>
      <c r="S145" s="221">
        <v>0</v>
      </c>
      <c r="T145" s="222">
        <f t="shared" si="1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23" t="s">
        <v>219</v>
      </c>
      <c r="AT145" s="223" t="s">
        <v>216</v>
      </c>
      <c r="AU145" s="223" t="s">
        <v>135</v>
      </c>
      <c r="AY145" s="14" t="s">
        <v>127</v>
      </c>
      <c r="BE145" s="110">
        <f t="shared" si="14"/>
        <v>0</v>
      </c>
      <c r="BF145" s="110">
        <f t="shared" si="15"/>
        <v>0</v>
      </c>
      <c r="BG145" s="110">
        <f t="shared" si="16"/>
        <v>0</v>
      </c>
      <c r="BH145" s="110">
        <f t="shared" si="17"/>
        <v>0</v>
      </c>
      <c r="BI145" s="110">
        <f t="shared" si="18"/>
        <v>0</v>
      </c>
      <c r="BJ145" s="14" t="s">
        <v>135</v>
      </c>
      <c r="BK145" s="110">
        <f t="shared" si="19"/>
        <v>0</v>
      </c>
      <c r="BL145" s="14" t="s">
        <v>191</v>
      </c>
      <c r="BM145" s="223" t="s">
        <v>257</v>
      </c>
    </row>
    <row r="146" spans="1:65" s="2" customFormat="1" ht="24" customHeight="1">
      <c r="A146" s="32"/>
      <c r="B146" s="33"/>
      <c r="C146" s="211" t="s">
        <v>191</v>
      </c>
      <c r="D146" s="211" t="s">
        <v>130</v>
      </c>
      <c r="E146" s="212" t="s">
        <v>258</v>
      </c>
      <c r="F146" s="213" t="s">
        <v>259</v>
      </c>
      <c r="G146" s="214" t="s">
        <v>235</v>
      </c>
      <c r="H146" s="240"/>
      <c r="I146" s="216"/>
      <c r="J146" s="217">
        <f t="shared" si="10"/>
        <v>0</v>
      </c>
      <c r="K146" s="218"/>
      <c r="L146" s="35"/>
      <c r="M146" s="219" t="s">
        <v>1</v>
      </c>
      <c r="N146" s="220" t="s">
        <v>43</v>
      </c>
      <c r="O146" s="69"/>
      <c r="P146" s="221">
        <f t="shared" si="11"/>
        <v>0</v>
      </c>
      <c r="Q146" s="221">
        <v>0</v>
      </c>
      <c r="R146" s="221">
        <f t="shared" si="12"/>
        <v>0</v>
      </c>
      <c r="S146" s="221">
        <v>0</v>
      </c>
      <c r="T146" s="222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23" t="s">
        <v>191</v>
      </c>
      <c r="AT146" s="223" t="s">
        <v>130</v>
      </c>
      <c r="AU146" s="223" t="s">
        <v>135</v>
      </c>
      <c r="AY146" s="14" t="s">
        <v>127</v>
      </c>
      <c r="BE146" s="110">
        <f t="shared" si="14"/>
        <v>0</v>
      </c>
      <c r="BF146" s="110">
        <f t="shared" si="15"/>
        <v>0</v>
      </c>
      <c r="BG146" s="110">
        <f t="shared" si="16"/>
        <v>0</v>
      </c>
      <c r="BH146" s="110">
        <f t="shared" si="17"/>
        <v>0</v>
      </c>
      <c r="BI146" s="110">
        <f t="shared" si="18"/>
        <v>0</v>
      </c>
      <c r="BJ146" s="14" t="s">
        <v>135</v>
      </c>
      <c r="BK146" s="110">
        <f t="shared" si="19"/>
        <v>0</v>
      </c>
      <c r="BL146" s="14" t="s">
        <v>191</v>
      </c>
      <c r="BM146" s="223" t="s">
        <v>260</v>
      </c>
    </row>
    <row r="147" spans="1:65" s="12" customFormat="1" ht="22.9" customHeight="1">
      <c r="B147" s="195"/>
      <c r="C147" s="196"/>
      <c r="D147" s="197" t="s">
        <v>76</v>
      </c>
      <c r="E147" s="209" t="s">
        <v>261</v>
      </c>
      <c r="F147" s="209" t="s">
        <v>262</v>
      </c>
      <c r="G147" s="196"/>
      <c r="H147" s="196"/>
      <c r="I147" s="199"/>
      <c r="J147" s="210">
        <f>BK147</f>
        <v>0</v>
      </c>
      <c r="K147" s="196"/>
      <c r="L147" s="201"/>
      <c r="M147" s="202"/>
      <c r="N147" s="203"/>
      <c r="O147" s="203"/>
      <c r="P147" s="204">
        <f>SUM(P148:P166)</f>
        <v>0</v>
      </c>
      <c r="Q147" s="203"/>
      <c r="R147" s="204">
        <f>SUM(R148:R166)</f>
        <v>0.15601999999999996</v>
      </c>
      <c r="S147" s="203"/>
      <c r="T147" s="205">
        <f>SUM(T148:T166)</f>
        <v>0</v>
      </c>
      <c r="AR147" s="206" t="s">
        <v>135</v>
      </c>
      <c r="AT147" s="207" t="s">
        <v>76</v>
      </c>
      <c r="AU147" s="207" t="s">
        <v>85</v>
      </c>
      <c r="AY147" s="206" t="s">
        <v>127</v>
      </c>
      <c r="BK147" s="208">
        <f>SUM(BK148:BK166)</f>
        <v>0</v>
      </c>
    </row>
    <row r="148" spans="1:65" s="2" customFormat="1" ht="24" customHeight="1">
      <c r="A148" s="32"/>
      <c r="B148" s="33"/>
      <c r="C148" s="211" t="s">
        <v>263</v>
      </c>
      <c r="D148" s="211" t="s">
        <v>130</v>
      </c>
      <c r="E148" s="212" t="s">
        <v>264</v>
      </c>
      <c r="F148" s="213" t="s">
        <v>265</v>
      </c>
      <c r="G148" s="214" t="s">
        <v>266</v>
      </c>
      <c r="H148" s="215">
        <v>2</v>
      </c>
      <c r="I148" s="216"/>
      <c r="J148" s="217">
        <f t="shared" ref="J148:J166" si="20">ROUND(I148*H148,2)</f>
        <v>0</v>
      </c>
      <c r="K148" s="218"/>
      <c r="L148" s="35"/>
      <c r="M148" s="219" t="s">
        <v>1</v>
      </c>
      <c r="N148" s="220" t="s">
        <v>43</v>
      </c>
      <c r="O148" s="69"/>
      <c r="P148" s="221">
        <f t="shared" ref="P148:P166" si="21">O148*H148</f>
        <v>0</v>
      </c>
      <c r="Q148" s="221">
        <v>2.7E-4</v>
      </c>
      <c r="R148" s="221">
        <f t="shared" ref="R148:R166" si="22">Q148*H148</f>
        <v>5.4000000000000001E-4</v>
      </c>
      <c r="S148" s="221">
        <v>0</v>
      </c>
      <c r="T148" s="222">
        <f t="shared" ref="T148:T166" si="23"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23" t="s">
        <v>191</v>
      </c>
      <c r="AT148" s="223" t="s">
        <v>130</v>
      </c>
      <c r="AU148" s="223" t="s">
        <v>135</v>
      </c>
      <c r="AY148" s="14" t="s">
        <v>127</v>
      </c>
      <c r="BE148" s="110">
        <f t="shared" ref="BE148:BE166" si="24">IF(N148="základná",J148,0)</f>
        <v>0</v>
      </c>
      <c r="BF148" s="110">
        <f t="shared" ref="BF148:BF166" si="25">IF(N148="znížená",J148,0)</f>
        <v>0</v>
      </c>
      <c r="BG148" s="110">
        <f t="shared" ref="BG148:BG166" si="26">IF(N148="zákl. prenesená",J148,0)</f>
        <v>0</v>
      </c>
      <c r="BH148" s="110">
        <f t="shared" ref="BH148:BH166" si="27">IF(N148="zníž. prenesená",J148,0)</f>
        <v>0</v>
      </c>
      <c r="BI148" s="110">
        <f t="shared" ref="BI148:BI166" si="28">IF(N148="nulová",J148,0)</f>
        <v>0</v>
      </c>
      <c r="BJ148" s="14" t="s">
        <v>135</v>
      </c>
      <c r="BK148" s="110">
        <f t="shared" ref="BK148:BK166" si="29">ROUND(I148*H148,2)</f>
        <v>0</v>
      </c>
      <c r="BL148" s="14" t="s">
        <v>191</v>
      </c>
      <c r="BM148" s="223" t="s">
        <v>267</v>
      </c>
    </row>
    <row r="149" spans="1:65" s="2" customFormat="1" ht="36" customHeight="1">
      <c r="A149" s="32"/>
      <c r="B149" s="33"/>
      <c r="C149" s="229" t="s">
        <v>268</v>
      </c>
      <c r="D149" s="229" t="s">
        <v>216</v>
      </c>
      <c r="E149" s="230" t="s">
        <v>269</v>
      </c>
      <c r="F149" s="231" t="s">
        <v>270</v>
      </c>
      <c r="G149" s="232" t="s">
        <v>214</v>
      </c>
      <c r="H149" s="233">
        <v>2</v>
      </c>
      <c r="I149" s="234"/>
      <c r="J149" s="235">
        <f t="shared" si="20"/>
        <v>0</v>
      </c>
      <c r="K149" s="236"/>
      <c r="L149" s="237"/>
      <c r="M149" s="238" t="s">
        <v>1</v>
      </c>
      <c r="N149" s="239" t="s">
        <v>43</v>
      </c>
      <c r="O149" s="69"/>
      <c r="P149" s="221">
        <f t="shared" si="21"/>
        <v>0</v>
      </c>
      <c r="Q149" s="221">
        <v>2.5499999999999998E-2</v>
      </c>
      <c r="R149" s="221">
        <f t="shared" si="22"/>
        <v>5.0999999999999997E-2</v>
      </c>
      <c r="S149" s="221">
        <v>0</v>
      </c>
      <c r="T149" s="222">
        <f t="shared" si="2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223" t="s">
        <v>219</v>
      </c>
      <c r="AT149" s="223" t="s">
        <v>216</v>
      </c>
      <c r="AU149" s="223" t="s">
        <v>135</v>
      </c>
      <c r="AY149" s="14" t="s">
        <v>127</v>
      </c>
      <c r="BE149" s="110">
        <f t="shared" si="24"/>
        <v>0</v>
      </c>
      <c r="BF149" s="110">
        <f t="shared" si="25"/>
        <v>0</v>
      </c>
      <c r="BG149" s="110">
        <f t="shared" si="26"/>
        <v>0</v>
      </c>
      <c r="BH149" s="110">
        <f t="shared" si="27"/>
        <v>0</v>
      </c>
      <c r="BI149" s="110">
        <f t="shared" si="28"/>
        <v>0</v>
      </c>
      <c r="BJ149" s="14" t="s">
        <v>135</v>
      </c>
      <c r="BK149" s="110">
        <f t="shared" si="29"/>
        <v>0</v>
      </c>
      <c r="BL149" s="14" t="s">
        <v>191</v>
      </c>
      <c r="BM149" s="223" t="s">
        <v>271</v>
      </c>
    </row>
    <row r="150" spans="1:65" s="2" customFormat="1" ht="24" customHeight="1">
      <c r="A150" s="32"/>
      <c r="B150" s="33"/>
      <c r="C150" s="211" t="s">
        <v>272</v>
      </c>
      <c r="D150" s="211" t="s">
        <v>130</v>
      </c>
      <c r="E150" s="212" t="s">
        <v>273</v>
      </c>
      <c r="F150" s="213" t="s">
        <v>274</v>
      </c>
      <c r="G150" s="214" t="s">
        <v>266</v>
      </c>
      <c r="H150" s="215">
        <v>2</v>
      </c>
      <c r="I150" s="216"/>
      <c r="J150" s="217">
        <f t="shared" si="20"/>
        <v>0</v>
      </c>
      <c r="K150" s="218"/>
      <c r="L150" s="35"/>
      <c r="M150" s="219" t="s">
        <v>1</v>
      </c>
      <c r="N150" s="220" t="s">
        <v>43</v>
      </c>
      <c r="O150" s="69"/>
      <c r="P150" s="221">
        <f t="shared" si="21"/>
        <v>0</v>
      </c>
      <c r="Q150" s="221">
        <v>2.7E-4</v>
      </c>
      <c r="R150" s="221">
        <f t="shared" si="22"/>
        <v>5.4000000000000001E-4</v>
      </c>
      <c r="S150" s="221">
        <v>0</v>
      </c>
      <c r="T150" s="222">
        <f t="shared" si="2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223" t="s">
        <v>191</v>
      </c>
      <c r="AT150" s="223" t="s">
        <v>130</v>
      </c>
      <c r="AU150" s="223" t="s">
        <v>135</v>
      </c>
      <c r="AY150" s="14" t="s">
        <v>127</v>
      </c>
      <c r="BE150" s="110">
        <f t="shared" si="24"/>
        <v>0</v>
      </c>
      <c r="BF150" s="110">
        <f t="shared" si="25"/>
        <v>0</v>
      </c>
      <c r="BG150" s="110">
        <f t="shared" si="26"/>
        <v>0</v>
      </c>
      <c r="BH150" s="110">
        <f t="shared" si="27"/>
        <v>0</v>
      </c>
      <c r="BI150" s="110">
        <f t="shared" si="28"/>
        <v>0</v>
      </c>
      <c r="BJ150" s="14" t="s">
        <v>135</v>
      </c>
      <c r="BK150" s="110">
        <f t="shared" si="29"/>
        <v>0</v>
      </c>
      <c r="BL150" s="14" t="s">
        <v>191</v>
      </c>
      <c r="BM150" s="223" t="s">
        <v>275</v>
      </c>
    </row>
    <row r="151" spans="1:65" s="2" customFormat="1" ht="36" customHeight="1">
      <c r="A151" s="32"/>
      <c r="B151" s="33"/>
      <c r="C151" s="229" t="s">
        <v>7</v>
      </c>
      <c r="D151" s="229" t="s">
        <v>216</v>
      </c>
      <c r="E151" s="230" t="s">
        <v>276</v>
      </c>
      <c r="F151" s="231" t="s">
        <v>277</v>
      </c>
      <c r="G151" s="232" t="s">
        <v>214</v>
      </c>
      <c r="H151" s="233">
        <v>2</v>
      </c>
      <c r="I151" s="234"/>
      <c r="J151" s="235">
        <f t="shared" si="20"/>
        <v>0</v>
      </c>
      <c r="K151" s="236"/>
      <c r="L151" s="237"/>
      <c r="M151" s="238" t="s">
        <v>1</v>
      </c>
      <c r="N151" s="239" t="s">
        <v>43</v>
      </c>
      <c r="O151" s="69"/>
      <c r="P151" s="221">
        <f t="shared" si="21"/>
        <v>0</v>
      </c>
      <c r="Q151" s="221">
        <v>1.0500000000000001E-2</v>
      </c>
      <c r="R151" s="221">
        <f t="shared" si="22"/>
        <v>2.1000000000000001E-2</v>
      </c>
      <c r="S151" s="221">
        <v>0</v>
      </c>
      <c r="T151" s="222">
        <f t="shared" si="2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23" t="s">
        <v>219</v>
      </c>
      <c r="AT151" s="223" t="s">
        <v>216</v>
      </c>
      <c r="AU151" s="223" t="s">
        <v>135</v>
      </c>
      <c r="AY151" s="14" t="s">
        <v>127</v>
      </c>
      <c r="BE151" s="110">
        <f t="shared" si="24"/>
        <v>0</v>
      </c>
      <c r="BF151" s="110">
        <f t="shared" si="25"/>
        <v>0</v>
      </c>
      <c r="BG151" s="110">
        <f t="shared" si="26"/>
        <v>0</v>
      </c>
      <c r="BH151" s="110">
        <f t="shared" si="27"/>
        <v>0</v>
      </c>
      <c r="BI151" s="110">
        <f t="shared" si="28"/>
        <v>0</v>
      </c>
      <c r="BJ151" s="14" t="s">
        <v>135</v>
      </c>
      <c r="BK151" s="110">
        <f t="shared" si="29"/>
        <v>0</v>
      </c>
      <c r="BL151" s="14" t="s">
        <v>191</v>
      </c>
      <c r="BM151" s="223" t="s">
        <v>278</v>
      </c>
    </row>
    <row r="152" spans="1:65" s="2" customFormat="1" ht="16.5" customHeight="1">
      <c r="A152" s="32"/>
      <c r="B152" s="33"/>
      <c r="C152" s="211" t="s">
        <v>279</v>
      </c>
      <c r="D152" s="211" t="s">
        <v>130</v>
      </c>
      <c r="E152" s="212" t="s">
        <v>280</v>
      </c>
      <c r="F152" s="213" t="s">
        <v>281</v>
      </c>
      <c r="G152" s="214" t="s">
        <v>266</v>
      </c>
      <c r="H152" s="215">
        <v>2</v>
      </c>
      <c r="I152" s="216"/>
      <c r="J152" s="217">
        <f t="shared" si="20"/>
        <v>0</v>
      </c>
      <c r="K152" s="218"/>
      <c r="L152" s="35"/>
      <c r="M152" s="219" t="s">
        <v>1</v>
      </c>
      <c r="N152" s="220" t="s">
        <v>43</v>
      </c>
      <c r="O152" s="69"/>
      <c r="P152" s="221">
        <f t="shared" si="21"/>
        <v>0</v>
      </c>
      <c r="Q152" s="221">
        <v>2E-3</v>
      </c>
      <c r="R152" s="221">
        <f t="shared" si="22"/>
        <v>4.0000000000000001E-3</v>
      </c>
      <c r="S152" s="221">
        <v>0</v>
      </c>
      <c r="T152" s="222">
        <f t="shared" si="2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223" t="s">
        <v>191</v>
      </c>
      <c r="AT152" s="223" t="s">
        <v>130</v>
      </c>
      <c r="AU152" s="223" t="s">
        <v>135</v>
      </c>
      <c r="AY152" s="14" t="s">
        <v>127</v>
      </c>
      <c r="BE152" s="110">
        <f t="shared" si="24"/>
        <v>0</v>
      </c>
      <c r="BF152" s="110">
        <f t="shared" si="25"/>
        <v>0</v>
      </c>
      <c r="BG152" s="110">
        <f t="shared" si="26"/>
        <v>0</v>
      </c>
      <c r="BH152" s="110">
        <f t="shared" si="27"/>
        <v>0</v>
      </c>
      <c r="BI152" s="110">
        <f t="shared" si="28"/>
        <v>0</v>
      </c>
      <c r="BJ152" s="14" t="s">
        <v>135</v>
      </c>
      <c r="BK152" s="110">
        <f t="shared" si="29"/>
        <v>0</v>
      </c>
      <c r="BL152" s="14" t="s">
        <v>191</v>
      </c>
      <c r="BM152" s="223" t="s">
        <v>282</v>
      </c>
    </row>
    <row r="153" spans="1:65" s="2" customFormat="1" ht="36" customHeight="1">
      <c r="A153" s="32"/>
      <c r="B153" s="33"/>
      <c r="C153" s="229" t="s">
        <v>283</v>
      </c>
      <c r="D153" s="229" t="s">
        <v>216</v>
      </c>
      <c r="E153" s="230" t="s">
        <v>284</v>
      </c>
      <c r="F153" s="231" t="s">
        <v>285</v>
      </c>
      <c r="G153" s="232" t="s">
        <v>214</v>
      </c>
      <c r="H153" s="233">
        <v>2</v>
      </c>
      <c r="I153" s="234"/>
      <c r="J153" s="235">
        <f t="shared" si="20"/>
        <v>0</v>
      </c>
      <c r="K153" s="236"/>
      <c r="L153" s="237"/>
      <c r="M153" s="238" t="s">
        <v>1</v>
      </c>
      <c r="N153" s="239" t="s">
        <v>43</v>
      </c>
      <c r="O153" s="69"/>
      <c r="P153" s="221">
        <f t="shared" si="21"/>
        <v>0</v>
      </c>
      <c r="Q153" s="221">
        <v>4.4999999999999997E-3</v>
      </c>
      <c r="R153" s="221">
        <f t="shared" si="22"/>
        <v>8.9999999999999993E-3</v>
      </c>
      <c r="S153" s="221">
        <v>0</v>
      </c>
      <c r="T153" s="222">
        <f t="shared" si="2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223" t="s">
        <v>219</v>
      </c>
      <c r="AT153" s="223" t="s">
        <v>216</v>
      </c>
      <c r="AU153" s="223" t="s">
        <v>135</v>
      </c>
      <c r="AY153" s="14" t="s">
        <v>127</v>
      </c>
      <c r="BE153" s="110">
        <f t="shared" si="24"/>
        <v>0</v>
      </c>
      <c r="BF153" s="110">
        <f t="shared" si="25"/>
        <v>0</v>
      </c>
      <c r="BG153" s="110">
        <f t="shared" si="26"/>
        <v>0</v>
      </c>
      <c r="BH153" s="110">
        <f t="shared" si="27"/>
        <v>0</v>
      </c>
      <c r="BI153" s="110">
        <f t="shared" si="28"/>
        <v>0</v>
      </c>
      <c r="BJ153" s="14" t="s">
        <v>135</v>
      </c>
      <c r="BK153" s="110">
        <f t="shared" si="29"/>
        <v>0</v>
      </c>
      <c r="BL153" s="14" t="s">
        <v>191</v>
      </c>
      <c r="BM153" s="223" t="s">
        <v>286</v>
      </c>
    </row>
    <row r="154" spans="1:65" s="2" customFormat="1" ht="24" customHeight="1">
      <c r="A154" s="32"/>
      <c r="B154" s="33"/>
      <c r="C154" s="211" t="s">
        <v>287</v>
      </c>
      <c r="D154" s="211" t="s">
        <v>130</v>
      </c>
      <c r="E154" s="212" t="s">
        <v>288</v>
      </c>
      <c r="F154" s="213" t="s">
        <v>289</v>
      </c>
      <c r="G154" s="214" t="s">
        <v>266</v>
      </c>
      <c r="H154" s="215">
        <v>2</v>
      </c>
      <c r="I154" s="216"/>
      <c r="J154" s="217">
        <f t="shared" si="20"/>
        <v>0</v>
      </c>
      <c r="K154" s="218"/>
      <c r="L154" s="35"/>
      <c r="M154" s="219" t="s">
        <v>1</v>
      </c>
      <c r="N154" s="220" t="s">
        <v>43</v>
      </c>
      <c r="O154" s="69"/>
      <c r="P154" s="221">
        <f t="shared" si="21"/>
        <v>0</v>
      </c>
      <c r="Q154" s="221">
        <v>0</v>
      </c>
      <c r="R154" s="221">
        <f t="shared" si="22"/>
        <v>0</v>
      </c>
      <c r="S154" s="221">
        <v>0</v>
      </c>
      <c r="T154" s="222">
        <f t="shared" si="2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23" t="s">
        <v>191</v>
      </c>
      <c r="AT154" s="223" t="s">
        <v>130</v>
      </c>
      <c r="AU154" s="223" t="s">
        <v>135</v>
      </c>
      <c r="AY154" s="14" t="s">
        <v>127</v>
      </c>
      <c r="BE154" s="110">
        <f t="shared" si="24"/>
        <v>0</v>
      </c>
      <c r="BF154" s="110">
        <f t="shared" si="25"/>
        <v>0</v>
      </c>
      <c r="BG154" s="110">
        <f t="shared" si="26"/>
        <v>0</v>
      </c>
      <c r="BH154" s="110">
        <f t="shared" si="27"/>
        <v>0</v>
      </c>
      <c r="BI154" s="110">
        <f t="shared" si="28"/>
        <v>0</v>
      </c>
      <c r="BJ154" s="14" t="s">
        <v>135</v>
      </c>
      <c r="BK154" s="110">
        <f t="shared" si="29"/>
        <v>0</v>
      </c>
      <c r="BL154" s="14" t="s">
        <v>191</v>
      </c>
      <c r="BM154" s="223" t="s">
        <v>290</v>
      </c>
    </row>
    <row r="155" spans="1:65" s="2" customFormat="1" ht="16.5" customHeight="1">
      <c r="A155" s="32"/>
      <c r="B155" s="33"/>
      <c r="C155" s="229" t="s">
        <v>291</v>
      </c>
      <c r="D155" s="229" t="s">
        <v>216</v>
      </c>
      <c r="E155" s="230" t="s">
        <v>292</v>
      </c>
      <c r="F155" s="231" t="s">
        <v>293</v>
      </c>
      <c r="G155" s="232" t="s">
        <v>214</v>
      </c>
      <c r="H155" s="233">
        <v>2</v>
      </c>
      <c r="I155" s="234"/>
      <c r="J155" s="235">
        <f t="shared" si="20"/>
        <v>0</v>
      </c>
      <c r="K155" s="236"/>
      <c r="L155" s="237"/>
      <c r="M155" s="238" t="s">
        <v>1</v>
      </c>
      <c r="N155" s="239" t="s">
        <v>43</v>
      </c>
      <c r="O155" s="69"/>
      <c r="P155" s="221">
        <f t="shared" si="21"/>
        <v>0</v>
      </c>
      <c r="Q155" s="221">
        <v>1.7600000000000001E-3</v>
      </c>
      <c r="R155" s="221">
        <f t="shared" si="22"/>
        <v>3.5200000000000001E-3</v>
      </c>
      <c r="S155" s="221">
        <v>0</v>
      </c>
      <c r="T155" s="222">
        <f t="shared" si="2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223" t="s">
        <v>219</v>
      </c>
      <c r="AT155" s="223" t="s">
        <v>216</v>
      </c>
      <c r="AU155" s="223" t="s">
        <v>135</v>
      </c>
      <c r="AY155" s="14" t="s">
        <v>127</v>
      </c>
      <c r="BE155" s="110">
        <f t="shared" si="24"/>
        <v>0</v>
      </c>
      <c r="BF155" s="110">
        <f t="shared" si="25"/>
        <v>0</v>
      </c>
      <c r="BG155" s="110">
        <f t="shared" si="26"/>
        <v>0</v>
      </c>
      <c r="BH155" s="110">
        <f t="shared" si="27"/>
        <v>0</v>
      </c>
      <c r="BI155" s="110">
        <f t="shared" si="28"/>
        <v>0</v>
      </c>
      <c r="BJ155" s="14" t="s">
        <v>135</v>
      </c>
      <c r="BK155" s="110">
        <f t="shared" si="29"/>
        <v>0</v>
      </c>
      <c r="BL155" s="14" t="s">
        <v>191</v>
      </c>
      <c r="BM155" s="223" t="s">
        <v>294</v>
      </c>
    </row>
    <row r="156" spans="1:65" s="2" customFormat="1" ht="24" customHeight="1">
      <c r="A156" s="32"/>
      <c r="B156" s="33"/>
      <c r="C156" s="211" t="s">
        <v>295</v>
      </c>
      <c r="D156" s="211" t="s">
        <v>130</v>
      </c>
      <c r="E156" s="212" t="s">
        <v>296</v>
      </c>
      <c r="F156" s="213" t="s">
        <v>297</v>
      </c>
      <c r="G156" s="214" t="s">
        <v>266</v>
      </c>
      <c r="H156" s="215">
        <v>1</v>
      </c>
      <c r="I156" s="216"/>
      <c r="J156" s="217">
        <f t="shared" si="20"/>
        <v>0</v>
      </c>
      <c r="K156" s="218"/>
      <c r="L156" s="35"/>
      <c r="M156" s="219" t="s">
        <v>1</v>
      </c>
      <c r="N156" s="220" t="s">
        <v>43</v>
      </c>
      <c r="O156" s="69"/>
      <c r="P156" s="221">
        <f t="shared" si="21"/>
        <v>0</v>
      </c>
      <c r="Q156" s="221">
        <v>1.06E-3</v>
      </c>
      <c r="R156" s="221">
        <f t="shared" si="22"/>
        <v>1.06E-3</v>
      </c>
      <c r="S156" s="221">
        <v>0</v>
      </c>
      <c r="T156" s="222">
        <f t="shared" si="2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223" t="s">
        <v>191</v>
      </c>
      <c r="AT156" s="223" t="s">
        <v>130</v>
      </c>
      <c r="AU156" s="223" t="s">
        <v>135</v>
      </c>
      <c r="AY156" s="14" t="s">
        <v>127</v>
      </c>
      <c r="BE156" s="110">
        <f t="shared" si="24"/>
        <v>0</v>
      </c>
      <c r="BF156" s="110">
        <f t="shared" si="25"/>
        <v>0</v>
      </c>
      <c r="BG156" s="110">
        <f t="shared" si="26"/>
        <v>0</v>
      </c>
      <c r="BH156" s="110">
        <f t="shared" si="27"/>
        <v>0</v>
      </c>
      <c r="BI156" s="110">
        <f t="shared" si="28"/>
        <v>0</v>
      </c>
      <c r="BJ156" s="14" t="s">
        <v>135</v>
      </c>
      <c r="BK156" s="110">
        <f t="shared" si="29"/>
        <v>0</v>
      </c>
      <c r="BL156" s="14" t="s">
        <v>191</v>
      </c>
      <c r="BM156" s="223" t="s">
        <v>298</v>
      </c>
    </row>
    <row r="157" spans="1:65" s="2" customFormat="1" ht="24" customHeight="1">
      <c r="A157" s="32"/>
      <c r="B157" s="33"/>
      <c r="C157" s="229" t="s">
        <v>299</v>
      </c>
      <c r="D157" s="229" t="s">
        <v>216</v>
      </c>
      <c r="E157" s="230" t="s">
        <v>300</v>
      </c>
      <c r="F157" s="231" t="s">
        <v>301</v>
      </c>
      <c r="G157" s="232" t="s">
        <v>214</v>
      </c>
      <c r="H157" s="233">
        <v>1</v>
      </c>
      <c r="I157" s="234"/>
      <c r="J157" s="235">
        <f t="shared" si="20"/>
        <v>0</v>
      </c>
      <c r="K157" s="236"/>
      <c r="L157" s="237"/>
      <c r="M157" s="238" t="s">
        <v>1</v>
      </c>
      <c r="N157" s="239" t="s">
        <v>43</v>
      </c>
      <c r="O157" s="69"/>
      <c r="P157" s="221">
        <f t="shared" si="21"/>
        <v>0</v>
      </c>
      <c r="Q157" s="221">
        <v>4.6199999999999998E-2</v>
      </c>
      <c r="R157" s="221">
        <f t="shared" si="22"/>
        <v>4.6199999999999998E-2</v>
      </c>
      <c r="S157" s="221">
        <v>0</v>
      </c>
      <c r="T157" s="222">
        <f t="shared" si="2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223" t="s">
        <v>219</v>
      </c>
      <c r="AT157" s="223" t="s">
        <v>216</v>
      </c>
      <c r="AU157" s="223" t="s">
        <v>135</v>
      </c>
      <c r="AY157" s="14" t="s">
        <v>127</v>
      </c>
      <c r="BE157" s="110">
        <f t="shared" si="24"/>
        <v>0</v>
      </c>
      <c r="BF157" s="110">
        <f t="shared" si="25"/>
        <v>0</v>
      </c>
      <c r="BG157" s="110">
        <f t="shared" si="26"/>
        <v>0</v>
      </c>
      <c r="BH157" s="110">
        <f t="shared" si="27"/>
        <v>0</v>
      </c>
      <c r="BI157" s="110">
        <f t="shared" si="28"/>
        <v>0</v>
      </c>
      <c r="BJ157" s="14" t="s">
        <v>135</v>
      </c>
      <c r="BK157" s="110">
        <f t="shared" si="29"/>
        <v>0</v>
      </c>
      <c r="BL157" s="14" t="s">
        <v>191</v>
      </c>
      <c r="BM157" s="223" t="s">
        <v>302</v>
      </c>
    </row>
    <row r="158" spans="1:65" s="2" customFormat="1" ht="16.5" customHeight="1">
      <c r="A158" s="32"/>
      <c r="B158" s="33"/>
      <c r="C158" s="211" t="s">
        <v>303</v>
      </c>
      <c r="D158" s="211" t="s">
        <v>130</v>
      </c>
      <c r="E158" s="212" t="s">
        <v>304</v>
      </c>
      <c r="F158" s="213" t="s">
        <v>305</v>
      </c>
      <c r="G158" s="214" t="s">
        <v>266</v>
      </c>
      <c r="H158" s="215">
        <v>10</v>
      </c>
      <c r="I158" s="216"/>
      <c r="J158" s="217">
        <f t="shared" si="20"/>
        <v>0</v>
      </c>
      <c r="K158" s="218"/>
      <c r="L158" s="35"/>
      <c r="M158" s="219" t="s">
        <v>1</v>
      </c>
      <c r="N158" s="220" t="s">
        <v>43</v>
      </c>
      <c r="O158" s="69"/>
      <c r="P158" s="221">
        <f t="shared" si="21"/>
        <v>0</v>
      </c>
      <c r="Q158" s="221">
        <v>2.7999999999999998E-4</v>
      </c>
      <c r="R158" s="221">
        <f t="shared" si="22"/>
        <v>2.7999999999999995E-3</v>
      </c>
      <c r="S158" s="221">
        <v>0</v>
      </c>
      <c r="T158" s="222">
        <f t="shared" si="2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223" t="s">
        <v>191</v>
      </c>
      <c r="AT158" s="223" t="s">
        <v>130</v>
      </c>
      <c r="AU158" s="223" t="s">
        <v>135</v>
      </c>
      <c r="AY158" s="14" t="s">
        <v>127</v>
      </c>
      <c r="BE158" s="110">
        <f t="shared" si="24"/>
        <v>0</v>
      </c>
      <c r="BF158" s="110">
        <f t="shared" si="25"/>
        <v>0</v>
      </c>
      <c r="BG158" s="110">
        <f t="shared" si="26"/>
        <v>0</v>
      </c>
      <c r="BH158" s="110">
        <f t="shared" si="27"/>
        <v>0</v>
      </c>
      <c r="BI158" s="110">
        <f t="shared" si="28"/>
        <v>0</v>
      </c>
      <c r="BJ158" s="14" t="s">
        <v>135</v>
      </c>
      <c r="BK158" s="110">
        <f t="shared" si="29"/>
        <v>0</v>
      </c>
      <c r="BL158" s="14" t="s">
        <v>191</v>
      </c>
      <c r="BM158" s="223" t="s">
        <v>306</v>
      </c>
    </row>
    <row r="159" spans="1:65" s="2" customFormat="1" ht="24" customHeight="1">
      <c r="A159" s="32"/>
      <c r="B159" s="33"/>
      <c r="C159" s="229" t="s">
        <v>307</v>
      </c>
      <c r="D159" s="229" t="s">
        <v>216</v>
      </c>
      <c r="E159" s="230" t="s">
        <v>308</v>
      </c>
      <c r="F159" s="231" t="s">
        <v>309</v>
      </c>
      <c r="G159" s="232" t="s">
        <v>214</v>
      </c>
      <c r="H159" s="233">
        <v>10</v>
      </c>
      <c r="I159" s="234"/>
      <c r="J159" s="235">
        <f t="shared" si="20"/>
        <v>0</v>
      </c>
      <c r="K159" s="236"/>
      <c r="L159" s="237"/>
      <c r="M159" s="238" t="s">
        <v>1</v>
      </c>
      <c r="N159" s="239" t="s">
        <v>43</v>
      </c>
      <c r="O159" s="69"/>
      <c r="P159" s="221">
        <f t="shared" si="21"/>
        <v>0</v>
      </c>
      <c r="Q159" s="221">
        <v>3.6999999999999999E-4</v>
      </c>
      <c r="R159" s="221">
        <f t="shared" si="22"/>
        <v>3.7000000000000002E-3</v>
      </c>
      <c r="S159" s="221">
        <v>0</v>
      </c>
      <c r="T159" s="222">
        <f t="shared" si="2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223" t="s">
        <v>219</v>
      </c>
      <c r="AT159" s="223" t="s">
        <v>216</v>
      </c>
      <c r="AU159" s="223" t="s">
        <v>135</v>
      </c>
      <c r="AY159" s="14" t="s">
        <v>127</v>
      </c>
      <c r="BE159" s="110">
        <f t="shared" si="24"/>
        <v>0</v>
      </c>
      <c r="BF159" s="110">
        <f t="shared" si="25"/>
        <v>0</v>
      </c>
      <c r="BG159" s="110">
        <f t="shared" si="26"/>
        <v>0</v>
      </c>
      <c r="BH159" s="110">
        <f t="shared" si="27"/>
        <v>0</v>
      </c>
      <c r="BI159" s="110">
        <f t="shared" si="28"/>
        <v>0</v>
      </c>
      <c r="BJ159" s="14" t="s">
        <v>135</v>
      </c>
      <c r="BK159" s="110">
        <f t="shared" si="29"/>
        <v>0</v>
      </c>
      <c r="BL159" s="14" t="s">
        <v>191</v>
      </c>
      <c r="BM159" s="223" t="s">
        <v>310</v>
      </c>
    </row>
    <row r="160" spans="1:65" s="2" customFormat="1" ht="24" customHeight="1">
      <c r="A160" s="32"/>
      <c r="B160" s="33"/>
      <c r="C160" s="211" t="s">
        <v>311</v>
      </c>
      <c r="D160" s="211" t="s">
        <v>130</v>
      </c>
      <c r="E160" s="212" t="s">
        <v>312</v>
      </c>
      <c r="F160" s="213" t="s">
        <v>313</v>
      </c>
      <c r="G160" s="214" t="s">
        <v>214</v>
      </c>
      <c r="H160" s="215">
        <v>2</v>
      </c>
      <c r="I160" s="216"/>
      <c r="J160" s="217">
        <f t="shared" si="20"/>
        <v>0</v>
      </c>
      <c r="K160" s="218"/>
      <c r="L160" s="35"/>
      <c r="M160" s="219" t="s">
        <v>1</v>
      </c>
      <c r="N160" s="220" t="s">
        <v>43</v>
      </c>
      <c r="O160" s="69"/>
      <c r="P160" s="221">
        <f t="shared" si="21"/>
        <v>0</v>
      </c>
      <c r="Q160" s="221">
        <v>1E-4</v>
      </c>
      <c r="R160" s="221">
        <f t="shared" si="22"/>
        <v>2.0000000000000001E-4</v>
      </c>
      <c r="S160" s="221">
        <v>0</v>
      </c>
      <c r="T160" s="222">
        <f t="shared" si="2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223" t="s">
        <v>191</v>
      </c>
      <c r="AT160" s="223" t="s">
        <v>130</v>
      </c>
      <c r="AU160" s="223" t="s">
        <v>135</v>
      </c>
      <c r="AY160" s="14" t="s">
        <v>127</v>
      </c>
      <c r="BE160" s="110">
        <f t="shared" si="24"/>
        <v>0</v>
      </c>
      <c r="BF160" s="110">
        <f t="shared" si="25"/>
        <v>0</v>
      </c>
      <c r="BG160" s="110">
        <f t="shared" si="26"/>
        <v>0</v>
      </c>
      <c r="BH160" s="110">
        <f t="shared" si="27"/>
        <v>0</v>
      </c>
      <c r="BI160" s="110">
        <f t="shared" si="28"/>
        <v>0</v>
      </c>
      <c r="BJ160" s="14" t="s">
        <v>135</v>
      </c>
      <c r="BK160" s="110">
        <f t="shared" si="29"/>
        <v>0</v>
      </c>
      <c r="BL160" s="14" t="s">
        <v>191</v>
      </c>
      <c r="BM160" s="223" t="s">
        <v>314</v>
      </c>
    </row>
    <row r="161" spans="1:65" s="2" customFormat="1" ht="24" customHeight="1">
      <c r="A161" s="32"/>
      <c r="B161" s="33"/>
      <c r="C161" s="229" t="s">
        <v>315</v>
      </c>
      <c r="D161" s="229" t="s">
        <v>216</v>
      </c>
      <c r="E161" s="230" t="s">
        <v>316</v>
      </c>
      <c r="F161" s="231" t="s">
        <v>317</v>
      </c>
      <c r="G161" s="232" t="s">
        <v>214</v>
      </c>
      <c r="H161" s="233">
        <v>2</v>
      </c>
      <c r="I161" s="234"/>
      <c r="J161" s="235">
        <f t="shared" si="20"/>
        <v>0</v>
      </c>
      <c r="K161" s="236"/>
      <c r="L161" s="237"/>
      <c r="M161" s="238" t="s">
        <v>1</v>
      </c>
      <c r="N161" s="239" t="s">
        <v>43</v>
      </c>
      <c r="O161" s="69"/>
      <c r="P161" s="221">
        <f t="shared" si="21"/>
        <v>0</v>
      </c>
      <c r="Q161" s="221">
        <v>2.98E-3</v>
      </c>
      <c r="R161" s="221">
        <f t="shared" si="22"/>
        <v>5.96E-3</v>
      </c>
      <c r="S161" s="221">
        <v>0</v>
      </c>
      <c r="T161" s="222">
        <f t="shared" si="2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223" t="s">
        <v>219</v>
      </c>
      <c r="AT161" s="223" t="s">
        <v>216</v>
      </c>
      <c r="AU161" s="223" t="s">
        <v>135</v>
      </c>
      <c r="AY161" s="14" t="s">
        <v>127</v>
      </c>
      <c r="BE161" s="110">
        <f t="shared" si="24"/>
        <v>0</v>
      </c>
      <c r="BF161" s="110">
        <f t="shared" si="25"/>
        <v>0</v>
      </c>
      <c r="BG161" s="110">
        <f t="shared" si="26"/>
        <v>0</v>
      </c>
      <c r="BH161" s="110">
        <f t="shared" si="27"/>
        <v>0</v>
      </c>
      <c r="BI161" s="110">
        <f t="shared" si="28"/>
        <v>0</v>
      </c>
      <c r="BJ161" s="14" t="s">
        <v>135</v>
      </c>
      <c r="BK161" s="110">
        <f t="shared" si="29"/>
        <v>0</v>
      </c>
      <c r="BL161" s="14" t="s">
        <v>191</v>
      </c>
      <c r="BM161" s="223" t="s">
        <v>318</v>
      </c>
    </row>
    <row r="162" spans="1:65" s="2" customFormat="1" ht="16.5" customHeight="1">
      <c r="A162" s="32"/>
      <c r="B162" s="33"/>
      <c r="C162" s="211" t="s">
        <v>319</v>
      </c>
      <c r="D162" s="211" t="s">
        <v>130</v>
      </c>
      <c r="E162" s="212" t="s">
        <v>320</v>
      </c>
      <c r="F162" s="213" t="s">
        <v>321</v>
      </c>
      <c r="G162" s="214" t="s">
        <v>214</v>
      </c>
      <c r="H162" s="215">
        <v>1</v>
      </c>
      <c r="I162" s="216"/>
      <c r="J162" s="217">
        <f t="shared" si="20"/>
        <v>0</v>
      </c>
      <c r="K162" s="218"/>
      <c r="L162" s="35"/>
      <c r="M162" s="219" t="s">
        <v>1</v>
      </c>
      <c r="N162" s="220" t="s">
        <v>43</v>
      </c>
      <c r="O162" s="69"/>
      <c r="P162" s="221">
        <f t="shared" si="21"/>
        <v>0</v>
      </c>
      <c r="Q162" s="221">
        <v>0</v>
      </c>
      <c r="R162" s="221">
        <f t="shared" si="22"/>
        <v>0</v>
      </c>
      <c r="S162" s="221">
        <v>0</v>
      </c>
      <c r="T162" s="222">
        <f t="shared" si="2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223" t="s">
        <v>191</v>
      </c>
      <c r="AT162" s="223" t="s">
        <v>130</v>
      </c>
      <c r="AU162" s="223" t="s">
        <v>135</v>
      </c>
      <c r="AY162" s="14" t="s">
        <v>127</v>
      </c>
      <c r="BE162" s="110">
        <f t="shared" si="24"/>
        <v>0</v>
      </c>
      <c r="BF162" s="110">
        <f t="shared" si="25"/>
        <v>0</v>
      </c>
      <c r="BG162" s="110">
        <f t="shared" si="26"/>
        <v>0</v>
      </c>
      <c r="BH162" s="110">
        <f t="shared" si="27"/>
        <v>0</v>
      </c>
      <c r="BI162" s="110">
        <f t="shared" si="28"/>
        <v>0</v>
      </c>
      <c r="BJ162" s="14" t="s">
        <v>135</v>
      </c>
      <c r="BK162" s="110">
        <f t="shared" si="29"/>
        <v>0</v>
      </c>
      <c r="BL162" s="14" t="s">
        <v>191</v>
      </c>
      <c r="BM162" s="223" t="s">
        <v>322</v>
      </c>
    </row>
    <row r="163" spans="1:65" s="2" customFormat="1" ht="24" customHeight="1">
      <c r="A163" s="32"/>
      <c r="B163" s="33"/>
      <c r="C163" s="229" t="s">
        <v>219</v>
      </c>
      <c r="D163" s="229" t="s">
        <v>216</v>
      </c>
      <c r="E163" s="230" t="s">
        <v>323</v>
      </c>
      <c r="F163" s="231" t="s">
        <v>324</v>
      </c>
      <c r="G163" s="232" t="s">
        <v>214</v>
      </c>
      <c r="H163" s="233">
        <v>1</v>
      </c>
      <c r="I163" s="234"/>
      <c r="J163" s="235">
        <f t="shared" si="20"/>
        <v>0</v>
      </c>
      <c r="K163" s="236"/>
      <c r="L163" s="237"/>
      <c r="M163" s="238" t="s">
        <v>1</v>
      </c>
      <c r="N163" s="239" t="s">
        <v>43</v>
      </c>
      <c r="O163" s="69"/>
      <c r="P163" s="221">
        <f t="shared" si="21"/>
        <v>0</v>
      </c>
      <c r="Q163" s="221">
        <v>5.8999999999999999E-3</v>
      </c>
      <c r="R163" s="221">
        <f t="shared" si="22"/>
        <v>5.8999999999999999E-3</v>
      </c>
      <c r="S163" s="221">
        <v>0</v>
      </c>
      <c r="T163" s="222">
        <f t="shared" si="2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223" t="s">
        <v>219</v>
      </c>
      <c r="AT163" s="223" t="s">
        <v>216</v>
      </c>
      <c r="AU163" s="223" t="s">
        <v>135</v>
      </c>
      <c r="AY163" s="14" t="s">
        <v>127</v>
      </c>
      <c r="BE163" s="110">
        <f t="shared" si="24"/>
        <v>0</v>
      </c>
      <c r="BF163" s="110">
        <f t="shared" si="25"/>
        <v>0</v>
      </c>
      <c r="BG163" s="110">
        <f t="shared" si="26"/>
        <v>0</v>
      </c>
      <c r="BH163" s="110">
        <f t="shared" si="27"/>
        <v>0</v>
      </c>
      <c r="BI163" s="110">
        <f t="shared" si="28"/>
        <v>0</v>
      </c>
      <c r="BJ163" s="14" t="s">
        <v>135</v>
      </c>
      <c r="BK163" s="110">
        <f t="shared" si="29"/>
        <v>0</v>
      </c>
      <c r="BL163" s="14" t="s">
        <v>191</v>
      </c>
      <c r="BM163" s="223" t="s">
        <v>325</v>
      </c>
    </row>
    <row r="164" spans="1:65" s="2" customFormat="1" ht="24" customHeight="1">
      <c r="A164" s="32"/>
      <c r="B164" s="33"/>
      <c r="C164" s="211" t="s">
        <v>326</v>
      </c>
      <c r="D164" s="211" t="s">
        <v>130</v>
      </c>
      <c r="E164" s="212" t="s">
        <v>327</v>
      </c>
      <c r="F164" s="213" t="s">
        <v>328</v>
      </c>
      <c r="G164" s="214" t="s">
        <v>214</v>
      </c>
      <c r="H164" s="215">
        <v>2</v>
      </c>
      <c r="I164" s="216"/>
      <c r="J164" s="217">
        <f t="shared" si="20"/>
        <v>0</v>
      </c>
      <c r="K164" s="218"/>
      <c r="L164" s="35"/>
      <c r="M164" s="219" t="s">
        <v>1</v>
      </c>
      <c r="N164" s="220" t="s">
        <v>43</v>
      </c>
      <c r="O164" s="69"/>
      <c r="P164" s="221">
        <f t="shared" si="21"/>
        <v>0</v>
      </c>
      <c r="Q164" s="221">
        <v>0</v>
      </c>
      <c r="R164" s="221">
        <f t="shared" si="22"/>
        <v>0</v>
      </c>
      <c r="S164" s="221">
        <v>0</v>
      </c>
      <c r="T164" s="222">
        <f t="shared" si="2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223" t="s">
        <v>191</v>
      </c>
      <c r="AT164" s="223" t="s">
        <v>130</v>
      </c>
      <c r="AU164" s="223" t="s">
        <v>135</v>
      </c>
      <c r="AY164" s="14" t="s">
        <v>127</v>
      </c>
      <c r="BE164" s="110">
        <f t="shared" si="24"/>
        <v>0</v>
      </c>
      <c r="BF164" s="110">
        <f t="shared" si="25"/>
        <v>0</v>
      </c>
      <c r="BG164" s="110">
        <f t="shared" si="26"/>
        <v>0</v>
      </c>
      <c r="BH164" s="110">
        <f t="shared" si="27"/>
        <v>0</v>
      </c>
      <c r="BI164" s="110">
        <f t="shared" si="28"/>
        <v>0</v>
      </c>
      <c r="BJ164" s="14" t="s">
        <v>135</v>
      </c>
      <c r="BK164" s="110">
        <f t="shared" si="29"/>
        <v>0</v>
      </c>
      <c r="BL164" s="14" t="s">
        <v>191</v>
      </c>
      <c r="BM164" s="223" t="s">
        <v>329</v>
      </c>
    </row>
    <row r="165" spans="1:65" s="2" customFormat="1" ht="36" customHeight="1">
      <c r="A165" s="32"/>
      <c r="B165" s="33"/>
      <c r="C165" s="229" t="s">
        <v>330</v>
      </c>
      <c r="D165" s="229" t="s">
        <v>216</v>
      </c>
      <c r="E165" s="230" t="s">
        <v>331</v>
      </c>
      <c r="F165" s="231" t="s">
        <v>332</v>
      </c>
      <c r="G165" s="232" t="s">
        <v>214</v>
      </c>
      <c r="H165" s="233">
        <v>2</v>
      </c>
      <c r="I165" s="234"/>
      <c r="J165" s="235">
        <f t="shared" si="20"/>
        <v>0</v>
      </c>
      <c r="K165" s="236"/>
      <c r="L165" s="237"/>
      <c r="M165" s="238" t="s">
        <v>1</v>
      </c>
      <c r="N165" s="239" t="s">
        <v>43</v>
      </c>
      <c r="O165" s="69"/>
      <c r="P165" s="221">
        <f t="shared" si="21"/>
        <v>0</v>
      </c>
      <c r="Q165" s="221">
        <v>2.9999999999999997E-4</v>
      </c>
      <c r="R165" s="221">
        <f t="shared" si="22"/>
        <v>5.9999999999999995E-4</v>
      </c>
      <c r="S165" s="221">
        <v>0</v>
      </c>
      <c r="T165" s="222">
        <f t="shared" si="2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223" t="s">
        <v>219</v>
      </c>
      <c r="AT165" s="223" t="s">
        <v>216</v>
      </c>
      <c r="AU165" s="223" t="s">
        <v>135</v>
      </c>
      <c r="AY165" s="14" t="s">
        <v>127</v>
      </c>
      <c r="BE165" s="110">
        <f t="shared" si="24"/>
        <v>0</v>
      </c>
      <c r="BF165" s="110">
        <f t="shared" si="25"/>
        <v>0</v>
      </c>
      <c r="BG165" s="110">
        <f t="shared" si="26"/>
        <v>0</v>
      </c>
      <c r="BH165" s="110">
        <f t="shared" si="27"/>
        <v>0</v>
      </c>
      <c r="BI165" s="110">
        <f t="shared" si="28"/>
        <v>0</v>
      </c>
      <c r="BJ165" s="14" t="s">
        <v>135</v>
      </c>
      <c r="BK165" s="110">
        <f t="shared" si="29"/>
        <v>0</v>
      </c>
      <c r="BL165" s="14" t="s">
        <v>191</v>
      </c>
      <c r="BM165" s="223" t="s">
        <v>333</v>
      </c>
    </row>
    <row r="166" spans="1:65" s="2" customFormat="1" ht="24" customHeight="1">
      <c r="A166" s="32"/>
      <c r="B166" s="33"/>
      <c r="C166" s="211" t="s">
        <v>334</v>
      </c>
      <c r="D166" s="211" t="s">
        <v>130</v>
      </c>
      <c r="E166" s="212" t="s">
        <v>335</v>
      </c>
      <c r="F166" s="213" t="s">
        <v>336</v>
      </c>
      <c r="G166" s="214" t="s">
        <v>235</v>
      </c>
      <c r="H166" s="240"/>
      <c r="I166" s="216"/>
      <c r="J166" s="217">
        <f t="shared" si="20"/>
        <v>0</v>
      </c>
      <c r="K166" s="218"/>
      <c r="L166" s="35"/>
      <c r="M166" s="219" t="s">
        <v>1</v>
      </c>
      <c r="N166" s="220" t="s">
        <v>43</v>
      </c>
      <c r="O166" s="69"/>
      <c r="P166" s="221">
        <f t="shared" si="21"/>
        <v>0</v>
      </c>
      <c r="Q166" s="221">
        <v>0</v>
      </c>
      <c r="R166" s="221">
        <f t="shared" si="22"/>
        <v>0</v>
      </c>
      <c r="S166" s="221">
        <v>0</v>
      </c>
      <c r="T166" s="222">
        <f t="shared" si="2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223" t="s">
        <v>191</v>
      </c>
      <c r="AT166" s="223" t="s">
        <v>130</v>
      </c>
      <c r="AU166" s="223" t="s">
        <v>135</v>
      </c>
      <c r="AY166" s="14" t="s">
        <v>127</v>
      </c>
      <c r="BE166" s="110">
        <f t="shared" si="24"/>
        <v>0</v>
      </c>
      <c r="BF166" s="110">
        <f t="shared" si="25"/>
        <v>0</v>
      </c>
      <c r="BG166" s="110">
        <f t="shared" si="26"/>
        <v>0</v>
      </c>
      <c r="BH166" s="110">
        <f t="shared" si="27"/>
        <v>0</v>
      </c>
      <c r="BI166" s="110">
        <f t="shared" si="28"/>
        <v>0</v>
      </c>
      <c r="BJ166" s="14" t="s">
        <v>135</v>
      </c>
      <c r="BK166" s="110">
        <f t="shared" si="29"/>
        <v>0</v>
      </c>
      <c r="BL166" s="14" t="s">
        <v>191</v>
      </c>
      <c r="BM166" s="223" t="s">
        <v>337</v>
      </c>
    </row>
    <row r="167" spans="1:65" s="12" customFormat="1" ht="22.9" customHeight="1">
      <c r="B167" s="195"/>
      <c r="C167" s="196"/>
      <c r="D167" s="197" t="s">
        <v>76</v>
      </c>
      <c r="E167" s="209" t="s">
        <v>338</v>
      </c>
      <c r="F167" s="209" t="s">
        <v>339</v>
      </c>
      <c r="G167" s="196"/>
      <c r="H167" s="196"/>
      <c r="I167" s="199"/>
      <c r="J167" s="210">
        <f>BK167</f>
        <v>0</v>
      </c>
      <c r="K167" s="196"/>
      <c r="L167" s="201"/>
      <c r="M167" s="202"/>
      <c r="N167" s="203"/>
      <c r="O167" s="203"/>
      <c r="P167" s="204">
        <f>SUM(P168:P170)</f>
        <v>0</v>
      </c>
      <c r="Q167" s="203"/>
      <c r="R167" s="204">
        <f>SUM(R168:R170)</f>
        <v>9.741480000000001</v>
      </c>
      <c r="S167" s="203"/>
      <c r="T167" s="205">
        <f>SUM(T168:T170)</f>
        <v>0</v>
      </c>
      <c r="AR167" s="206" t="s">
        <v>135</v>
      </c>
      <c r="AT167" s="207" t="s">
        <v>76</v>
      </c>
      <c r="AU167" s="207" t="s">
        <v>85</v>
      </c>
      <c r="AY167" s="206" t="s">
        <v>127</v>
      </c>
      <c r="BK167" s="208">
        <f>SUM(BK168:BK170)</f>
        <v>0</v>
      </c>
    </row>
    <row r="168" spans="1:65" s="2" customFormat="1" ht="24" customHeight="1">
      <c r="A168" s="32"/>
      <c r="B168" s="33"/>
      <c r="C168" s="211" t="s">
        <v>340</v>
      </c>
      <c r="D168" s="211" t="s">
        <v>130</v>
      </c>
      <c r="E168" s="212" t="s">
        <v>341</v>
      </c>
      <c r="F168" s="213" t="s">
        <v>342</v>
      </c>
      <c r="G168" s="214" t="s">
        <v>139</v>
      </c>
      <c r="H168" s="215">
        <v>140</v>
      </c>
      <c r="I168" s="216"/>
      <c r="J168" s="217">
        <f>ROUND(I168*H168,2)</f>
        <v>0</v>
      </c>
      <c r="K168" s="218"/>
      <c r="L168" s="35"/>
      <c r="M168" s="219" t="s">
        <v>1</v>
      </c>
      <c r="N168" s="220" t="s">
        <v>43</v>
      </c>
      <c r="O168" s="69"/>
      <c r="P168" s="221">
        <f>O168*H168</f>
        <v>0</v>
      </c>
      <c r="Q168" s="221">
        <v>4.4490000000000002E-2</v>
      </c>
      <c r="R168" s="221">
        <f>Q168*H168</f>
        <v>6.2286000000000001</v>
      </c>
      <c r="S168" s="221">
        <v>0</v>
      </c>
      <c r="T168" s="222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223" t="s">
        <v>191</v>
      </c>
      <c r="AT168" s="223" t="s">
        <v>130</v>
      </c>
      <c r="AU168" s="223" t="s">
        <v>135</v>
      </c>
      <c r="AY168" s="14" t="s">
        <v>127</v>
      </c>
      <c r="BE168" s="110">
        <f>IF(N168="základná",J168,0)</f>
        <v>0</v>
      </c>
      <c r="BF168" s="110">
        <f>IF(N168="znížená",J168,0)</f>
        <v>0</v>
      </c>
      <c r="BG168" s="110">
        <f>IF(N168="zákl. prenesená",J168,0)</f>
        <v>0</v>
      </c>
      <c r="BH168" s="110">
        <f>IF(N168="zníž. prenesená",J168,0)</f>
        <v>0</v>
      </c>
      <c r="BI168" s="110">
        <f>IF(N168="nulová",J168,0)</f>
        <v>0</v>
      </c>
      <c r="BJ168" s="14" t="s">
        <v>135</v>
      </c>
      <c r="BK168" s="110">
        <f>ROUND(I168*H168,2)</f>
        <v>0</v>
      </c>
      <c r="BL168" s="14" t="s">
        <v>191</v>
      </c>
      <c r="BM168" s="223" t="s">
        <v>343</v>
      </c>
    </row>
    <row r="169" spans="1:65" s="2" customFormat="1" ht="24" customHeight="1">
      <c r="A169" s="32"/>
      <c r="B169" s="33"/>
      <c r="C169" s="229" t="s">
        <v>344</v>
      </c>
      <c r="D169" s="229" t="s">
        <v>216</v>
      </c>
      <c r="E169" s="230" t="s">
        <v>345</v>
      </c>
      <c r="F169" s="231" t="s">
        <v>346</v>
      </c>
      <c r="G169" s="232" t="s">
        <v>139</v>
      </c>
      <c r="H169" s="233">
        <v>142.80000000000001</v>
      </c>
      <c r="I169" s="234"/>
      <c r="J169" s="235">
        <f>ROUND(I169*H169,2)</f>
        <v>0</v>
      </c>
      <c r="K169" s="236"/>
      <c r="L169" s="237"/>
      <c r="M169" s="238" t="s">
        <v>1</v>
      </c>
      <c r="N169" s="239" t="s">
        <v>43</v>
      </c>
      <c r="O169" s="69"/>
      <c r="P169" s="221">
        <f>O169*H169</f>
        <v>0</v>
      </c>
      <c r="Q169" s="221">
        <v>2.46E-2</v>
      </c>
      <c r="R169" s="221">
        <f>Q169*H169</f>
        <v>3.5128800000000004</v>
      </c>
      <c r="S169" s="221">
        <v>0</v>
      </c>
      <c r="T169" s="222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223" t="s">
        <v>219</v>
      </c>
      <c r="AT169" s="223" t="s">
        <v>216</v>
      </c>
      <c r="AU169" s="223" t="s">
        <v>135</v>
      </c>
      <c r="AY169" s="14" t="s">
        <v>127</v>
      </c>
      <c r="BE169" s="110">
        <f>IF(N169="základná",J169,0)</f>
        <v>0</v>
      </c>
      <c r="BF169" s="110">
        <f>IF(N169="znížená",J169,0)</f>
        <v>0</v>
      </c>
      <c r="BG169" s="110">
        <f>IF(N169="zákl. prenesená",J169,0)</f>
        <v>0</v>
      </c>
      <c r="BH169" s="110">
        <f>IF(N169="zníž. prenesená",J169,0)</f>
        <v>0</v>
      </c>
      <c r="BI169" s="110">
        <f>IF(N169="nulová",J169,0)</f>
        <v>0</v>
      </c>
      <c r="BJ169" s="14" t="s">
        <v>135</v>
      </c>
      <c r="BK169" s="110">
        <f>ROUND(I169*H169,2)</f>
        <v>0</v>
      </c>
      <c r="BL169" s="14" t="s">
        <v>191</v>
      </c>
      <c r="BM169" s="223" t="s">
        <v>347</v>
      </c>
    </row>
    <row r="170" spans="1:65" s="2" customFormat="1" ht="24" customHeight="1">
      <c r="A170" s="32"/>
      <c r="B170" s="33"/>
      <c r="C170" s="211" t="s">
        <v>348</v>
      </c>
      <c r="D170" s="211" t="s">
        <v>130</v>
      </c>
      <c r="E170" s="212" t="s">
        <v>349</v>
      </c>
      <c r="F170" s="213" t="s">
        <v>350</v>
      </c>
      <c r="G170" s="214" t="s">
        <v>235</v>
      </c>
      <c r="H170" s="240"/>
      <c r="I170" s="216"/>
      <c r="J170" s="217">
        <f>ROUND(I170*H170,2)</f>
        <v>0</v>
      </c>
      <c r="K170" s="218"/>
      <c r="L170" s="35"/>
      <c r="M170" s="219" t="s">
        <v>1</v>
      </c>
      <c r="N170" s="220" t="s">
        <v>43</v>
      </c>
      <c r="O170" s="69"/>
      <c r="P170" s="221">
        <f>O170*H170</f>
        <v>0</v>
      </c>
      <c r="Q170" s="221">
        <v>0</v>
      </c>
      <c r="R170" s="221">
        <f>Q170*H170</f>
        <v>0</v>
      </c>
      <c r="S170" s="221">
        <v>0</v>
      </c>
      <c r="T170" s="222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223" t="s">
        <v>191</v>
      </c>
      <c r="AT170" s="223" t="s">
        <v>130</v>
      </c>
      <c r="AU170" s="223" t="s">
        <v>135</v>
      </c>
      <c r="AY170" s="14" t="s">
        <v>127</v>
      </c>
      <c r="BE170" s="110">
        <f>IF(N170="základná",J170,0)</f>
        <v>0</v>
      </c>
      <c r="BF170" s="110">
        <f>IF(N170="znížená",J170,0)</f>
        <v>0</v>
      </c>
      <c r="BG170" s="110">
        <f>IF(N170="zákl. prenesená",J170,0)</f>
        <v>0</v>
      </c>
      <c r="BH170" s="110">
        <f>IF(N170="zníž. prenesená",J170,0)</f>
        <v>0</v>
      </c>
      <c r="BI170" s="110">
        <f>IF(N170="nulová",J170,0)</f>
        <v>0</v>
      </c>
      <c r="BJ170" s="14" t="s">
        <v>135</v>
      </c>
      <c r="BK170" s="110">
        <f>ROUND(I170*H170,2)</f>
        <v>0</v>
      </c>
      <c r="BL170" s="14" t="s">
        <v>191</v>
      </c>
      <c r="BM170" s="223" t="s">
        <v>351</v>
      </c>
    </row>
    <row r="171" spans="1:65" s="12" customFormat="1" ht="22.9" customHeight="1">
      <c r="B171" s="195"/>
      <c r="C171" s="196"/>
      <c r="D171" s="197" t="s">
        <v>76</v>
      </c>
      <c r="E171" s="209" t="s">
        <v>352</v>
      </c>
      <c r="F171" s="209" t="s">
        <v>353</v>
      </c>
      <c r="G171" s="196"/>
      <c r="H171" s="196"/>
      <c r="I171" s="199"/>
      <c r="J171" s="210">
        <f>BK171</f>
        <v>0</v>
      </c>
      <c r="K171" s="196"/>
      <c r="L171" s="201"/>
      <c r="M171" s="202"/>
      <c r="N171" s="203"/>
      <c r="O171" s="203"/>
      <c r="P171" s="204">
        <f>SUM(P172:P176)</f>
        <v>0</v>
      </c>
      <c r="Q171" s="203"/>
      <c r="R171" s="204">
        <f>SUM(R172:R176)</f>
        <v>0.24095</v>
      </c>
      <c r="S171" s="203"/>
      <c r="T171" s="205">
        <f>SUM(T172:T176)</f>
        <v>0</v>
      </c>
      <c r="AR171" s="206" t="s">
        <v>135</v>
      </c>
      <c r="AT171" s="207" t="s">
        <v>76</v>
      </c>
      <c r="AU171" s="207" t="s">
        <v>85</v>
      </c>
      <c r="AY171" s="206" t="s">
        <v>127</v>
      </c>
      <c r="BK171" s="208">
        <f>SUM(BK172:BK176)</f>
        <v>0</v>
      </c>
    </row>
    <row r="172" spans="1:65" s="2" customFormat="1" ht="16.5" customHeight="1">
      <c r="A172" s="32"/>
      <c r="B172" s="33"/>
      <c r="C172" s="211" t="s">
        <v>354</v>
      </c>
      <c r="D172" s="211" t="s">
        <v>130</v>
      </c>
      <c r="E172" s="212" t="s">
        <v>355</v>
      </c>
      <c r="F172" s="213" t="s">
        <v>356</v>
      </c>
      <c r="G172" s="214" t="s">
        <v>357</v>
      </c>
      <c r="H172" s="215">
        <v>1</v>
      </c>
      <c r="I172" s="216"/>
      <c r="J172" s="217">
        <f>ROUND(I172*H172,2)</f>
        <v>0</v>
      </c>
      <c r="K172" s="218"/>
      <c r="L172" s="35"/>
      <c r="M172" s="219" t="s">
        <v>1</v>
      </c>
      <c r="N172" s="220" t="s">
        <v>43</v>
      </c>
      <c r="O172" s="69"/>
      <c r="P172" s="221">
        <f>O172*H172</f>
        <v>0</v>
      </c>
      <c r="Q172" s="221">
        <v>0</v>
      </c>
      <c r="R172" s="221">
        <f>Q172*H172</f>
        <v>0</v>
      </c>
      <c r="S172" s="221">
        <v>0</v>
      </c>
      <c r="T172" s="222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223" t="s">
        <v>191</v>
      </c>
      <c r="AT172" s="223" t="s">
        <v>130</v>
      </c>
      <c r="AU172" s="223" t="s">
        <v>135</v>
      </c>
      <c r="AY172" s="14" t="s">
        <v>127</v>
      </c>
      <c r="BE172" s="110">
        <f>IF(N172="základná",J172,0)</f>
        <v>0</v>
      </c>
      <c r="BF172" s="110">
        <f>IF(N172="znížená",J172,0)</f>
        <v>0</v>
      </c>
      <c r="BG172" s="110">
        <f>IF(N172="zákl. prenesená",J172,0)</f>
        <v>0</v>
      </c>
      <c r="BH172" s="110">
        <f>IF(N172="zníž. prenesená",J172,0)</f>
        <v>0</v>
      </c>
      <c r="BI172" s="110">
        <f>IF(N172="nulová",J172,0)</f>
        <v>0</v>
      </c>
      <c r="BJ172" s="14" t="s">
        <v>135</v>
      </c>
      <c r="BK172" s="110">
        <f>ROUND(I172*H172,2)</f>
        <v>0</v>
      </c>
      <c r="BL172" s="14" t="s">
        <v>191</v>
      </c>
      <c r="BM172" s="223" t="s">
        <v>358</v>
      </c>
    </row>
    <row r="173" spans="1:65" s="2" customFormat="1" ht="24" customHeight="1">
      <c r="A173" s="32"/>
      <c r="B173" s="33"/>
      <c r="C173" s="211" t="s">
        <v>359</v>
      </c>
      <c r="D173" s="211" t="s">
        <v>130</v>
      </c>
      <c r="E173" s="212" t="s">
        <v>360</v>
      </c>
      <c r="F173" s="213" t="s">
        <v>361</v>
      </c>
      <c r="G173" s="214" t="s">
        <v>139</v>
      </c>
      <c r="H173" s="215">
        <v>430</v>
      </c>
      <c r="I173" s="216"/>
      <c r="J173" s="217">
        <f>ROUND(I173*H173,2)</f>
        <v>0</v>
      </c>
      <c r="K173" s="218"/>
      <c r="L173" s="35"/>
      <c r="M173" s="219" t="s">
        <v>1</v>
      </c>
      <c r="N173" s="220" t="s">
        <v>43</v>
      </c>
      <c r="O173" s="69"/>
      <c r="P173" s="221">
        <f>O173*H173</f>
        <v>0</v>
      </c>
      <c r="Q173" s="221">
        <v>1.7000000000000001E-4</v>
      </c>
      <c r="R173" s="221">
        <f>Q173*H173</f>
        <v>7.3099999999999998E-2</v>
      </c>
      <c r="S173" s="221">
        <v>0</v>
      </c>
      <c r="T173" s="222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223" t="s">
        <v>191</v>
      </c>
      <c r="AT173" s="223" t="s">
        <v>130</v>
      </c>
      <c r="AU173" s="223" t="s">
        <v>135</v>
      </c>
      <c r="AY173" s="14" t="s">
        <v>127</v>
      </c>
      <c r="BE173" s="110">
        <f>IF(N173="základná",J173,0)</f>
        <v>0</v>
      </c>
      <c r="BF173" s="110">
        <f>IF(N173="znížená",J173,0)</f>
        <v>0</v>
      </c>
      <c r="BG173" s="110">
        <f>IF(N173="zákl. prenesená",J173,0)</f>
        <v>0</v>
      </c>
      <c r="BH173" s="110">
        <f>IF(N173="zníž. prenesená",J173,0)</f>
        <v>0</v>
      </c>
      <c r="BI173" s="110">
        <f>IF(N173="nulová",J173,0)</f>
        <v>0</v>
      </c>
      <c r="BJ173" s="14" t="s">
        <v>135</v>
      </c>
      <c r="BK173" s="110">
        <f>ROUND(I173*H173,2)</f>
        <v>0</v>
      </c>
      <c r="BL173" s="14" t="s">
        <v>191</v>
      </c>
      <c r="BM173" s="223" t="s">
        <v>362</v>
      </c>
    </row>
    <row r="174" spans="1:65" s="2" customFormat="1" ht="24" customHeight="1">
      <c r="A174" s="32"/>
      <c r="B174" s="33"/>
      <c r="C174" s="211" t="s">
        <v>363</v>
      </c>
      <c r="D174" s="211" t="s">
        <v>130</v>
      </c>
      <c r="E174" s="212" t="s">
        <v>364</v>
      </c>
      <c r="F174" s="213" t="s">
        <v>365</v>
      </c>
      <c r="G174" s="214" t="s">
        <v>357</v>
      </c>
      <c r="H174" s="215">
        <v>1</v>
      </c>
      <c r="I174" s="216"/>
      <c r="J174" s="217">
        <f>ROUND(I174*H174,2)</f>
        <v>0</v>
      </c>
      <c r="K174" s="218"/>
      <c r="L174" s="35"/>
      <c r="M174" s="219" t="s">
        <v>1</v>
      </c>
      <c r="N174" s="220" t="s">
        <v>43</v>
      </c>
      <c r="O174" s="69"/>
      <c r="P174" s="221">
        <f>O174*H174</f>
        <v>0</v>
      </c>
      <c r="Q174" s="221">
        <v>1.4999999999999999E-4</v>
      </c>
      <c r="R174" s="221">
        <f>Q174*H174</f>
        <v>1.4999999999999999E-4</v>
      </c>
      <c r="S174" s="221">
        <v>0</v>
      </c>
      <c r="T174" s="222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223" t="s">
        <v>191</v>
      </c>
      <c r="AT174" s="223" t="s">
        <v>130</v>
      </c>
      <c r="AU174" s="223" t="s">
        <v>135</v>
      </c>
      <c r="AY174" s="14" t="s">
        <v>127</v>
      </c>
      <c r="BE174" s="110">
        <f>IF(N174="základná",J174,0)</f>
        <v>0</v>
      </c>
      <c r="BF174" s="110">
        <f>IF(N174="znížená",J174,0)</f>
        <v>0</v>
      </c>
      <c r="BG174" s="110">
        <f>IF(N174="zákl. prenesená",J174,0)</f>
        <v>0</v>
      </c>
      <c r="BH174" s="110">
        <f>IF(N174="zníž. prenesená",J174,0)</f>
        <v>0</v>
      </c>
      <c r="BI174" s="110">
        <f>IF(N174="nulová",J174,0)</f>
        <v>0</v>
      </c>
      <c r="BJ174" s="14" t="s">
        <v>135</v>
      </c>
      <c r="BK174" s="110">
        <f>ROUND(I174*H174,2)</f>
        <v>0</v>
      </c>
      <c r="BL174" s="14" t="s">
        <v>191</v>
      </c>
      <c r="BM174" s="223" t="s">
        <v>366</v>
      </c>
    </row>
    <row r="175" spans="1:65" s="2" customFormat="1" ht="24" customHeight="1">
      <c r="A175" s="32"/>
      <c r="B175" s="33"/>
      <c r="C175" s="211" t="s">
        <v>367</v>
      </c>
      <c r="D175" s="211" t="s">
        <v>130</v>
      </c>
      <c r="E175" s="212" t="s">
        <v>368</v>
      </c>
      <c r="F175" s="213" t="s">
        <v>369</v>
      </c>
      <c r="G175" s="214" t="s">
        <v>357</v>
      </c>
      <c r="H175" s="215">
        <v>1</v>
      </c>
      <c r="I175" s="216"/>
      <c r="J175" s="217">
        <f>ROUND(I175*H175,2)</f>
        <v>0</v>
      </c>
      <c r="K175" s="218"/>
      <c r="L175" s="35"/>
      <c r="M175" s="219" t="s">
        <v>1</v>
      </c>
      <c r="N175" s="220" t="s">
        <v>43</v>
      </c>
      <c r="O175" s="69"/>
      <c r="P175" s="221">
        <f>O175*H175</f>
        <v>0</v>
      </c>
      <c r="Q175" s="221">
        <v>0</v>
      </c>
      <c r="R175" s="221">
        <f>Q175*H175</f>
        <v>0</v>
      </c>
      <c r="S175" s="221">
        <v>0</v>
      </c>
      <c r="T175" s="222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223" t="s">
        <v>191</v>
      </c>
      <c r="AT175" s="223" t="s">
        <v>130</v>
      </c>
      <c r="AU175" s="223" t="s">
        <v>135</v>
      </c>
      <c r="AY175" s="14" t="s">
        <v>127</v>
      </c>
      <c r="BE175" s="110">
        <f>IF(N175="základná",J175,0)</f>
        <v>0</v>
      </c>
      <c r="BF175" s="110">
        <f>IF(N175="znížená",J175,0)</f>
        <v>0</v>
      </c>
      <c r="BG175" s="110">
        <f>IF(N175="zákl. prenesená",J175,0)</f>
        <v>0</v>
      </c>
      <c r="BH175" s="110">
        <f>IF(N175="zníž. prenesená",J175,0)</f>
        <v>0</v>
      </c>
      <c r="BI175" s="110">
        <f>IF(N175="nulová",J175,0)</f>
        <v>0</v>
      </c>
      <c r="BJ175" s="14" t="s">
        <v>135</v>
      </c>
      <c r="BK175" s="110">
        <f>ROUND(I175*H175,2)</f>
        <v>0</v>
      </c>
      <c r="BL175" s="14" t="s">
        <v>191</v>
      </c>
      <c r="BM175" s="223" t="s">
        <v>370</v>
      </c>
    </row>
    <row r="176" spans="1:65" s="2" customFormat="1" ht="36" customHeight="1">
      <c r="A176" s="32"/>
      <c r="B176" s="33"/>
      <c r="C176" s="211" t="s">
        <v>371</v>
      </c>
      <c r="D176" s="211" t="s">
        <v>130</v>
      </c>
      <c r="E176" s="212" t="s">
        <v>372</v>
      </c>
      <c r="F176" s="213" t="s">
        <v>373</v>
      </c>
      <c r="G176" s="214" t="s">
        <v>139</v>
      </c>
      <c r="H176" s="215">
        <v>430</v>
      </c>
      <c r="I176" s="216"/>
      <c r="J176" s="217">
        <f>ROUND(I176*H176,2)</f>
        <v>0</v>
      </c>
      <c r="K176" s="218"/>
      <c r="L176" s="35"/>
      <c r="M176" s="219" t="s">
        <v>1</v>
      </c>
      <c r="N176" s="220" t="s">
        <v>43</v>
      </c>
      <c r="O176" s="69"/>
      <c r="P176" s="221">
        <f>O176*H176</f>
        <v>0</v>
      </c>
      <c r="Q176" s="221">
        <v>3.8999999999999999E-4</v>
      </c>
      <c r="R176" s="221">
        <f>Q176*H176</f>
        <v>0.16769999999999999</v>
      </c>
      <c r="S176" s="221">
        <v>0</v>
      </c>
      <c r="T176" s="222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223" t="s">
        <v>191</v>
      </c>
      <c r="AT176" s="223" t="s">
        <v>130</v>
      </c>
      <c r="AU176" s="223" t="s">
        <v>135</v>
      </c>
      <c r="AY176" s="14" t="s">
        <v>127</v>
      </c>
      <c r="BE176" s="110">
        <f>IF(N176="základná",J176,0)</f>
        <v>0</v>
      </c>
      <c r="BF176" s="110">
        <f>IF(N176="znížená",J176,0)</f>
        <v>0</v>
      </c>
      <c r="BG176" s="110">
        <f>IF(N176="zákl. prenesená",J176,0)</f>
        <v>0</v>
      </c>
      <c r="BH176" s="110">
        <f>IF(N176="zníž. prenesená",J176,0)</f>
        <v>0</v>
      </c>
      <c r="BI176" s="110">
        <f>IF(N176="nulová",J176,0)</f>
        <v>0</v>
      </c>
      <c r="BJ176" s="14" t="s">
        <v>135</v>
      </c>
      <c r="BK176" s="110">
        <f>ROUND(I176*H176,2)</f>
        <v>0</v>
      </c>
      <c r="BL176" s="14" t="s">
        <v>191</v>
      </c>
      <c r="BM176" s="223" t="s">
        <v>374</v>
      </c>
    </row>
    <row r="177" spans="1:65" s="12" customFormat="1" ht="25.9" customHeight="1">
      <c r="B177" s="195"/>
      <c r="C177" s="196"/>
      <c r="D177" s="197" t="s">
        <v>76</v>
      </c>
      <c r="E177" s="198" t="s">
        <v>375</v>
      </c>
      <c r="F177" s="198" t="s">
        <v>376</v>
      </c>
      <c r="G177" s="196"/>
      <c r="H177" s="196"/>
      <c r="I177" s="199"/>
      <c r="J177" s="200">
        <f>BK177</f>
        <v>0</v>
      </c>
      <c r="K177" s="196"/>
      <c r="L177" s="201"/>
      <c r="M177" s="202"/>
      <c r="N177" s="203"/>
      <c r="O177" s="203"/>
      <c r="P177" s="204">
        <f>SUM(P178:P179)</f>
        <v>0</v>
      </c>
      <c r="Q177" s="203"/>
      <c r="R177" s="204">
        <f>SUM(R178:R179)</f>
        <v>0</v>
      </c>
      <c r="S177" s="203"/>
      <c r="T177" s="205">
        <f>SUM(T178:T179)</f>
        <v>0</v>
      </c>
      <c r="AR177" s="206" t="s">
        <v>134</v>
      </c>
      <c r="AT177" s="207" t="s">
        <v>76</v>
      </c>
      <c r="AU177" s="207" t="s">
        <v>77</v>
      </c>
      <c r="AY177" s="206" t="s">
        <v>127</v>
      </c>
      <c r="BK177" s="208">
        <f>SUM(BK178:BK179)</f>
        <v>0</v>
      </c>
    </row>
    <row r="178" spans="1:65" s="2" customFormat="1" ht="24" customHeight="1">
      <c r="A178" s="32"/>
      <c r="B178" s="33"/>
      <c r="C178" s="211" t="s">
        <v>377</v>
      </c>
      <c r="D178" s="211" t="s">
        <v>130</v>
      </c>
      <c r="E178" s="212" t="s">
        <v>378</v>
      </c>
      <c r="F178" s="213" t="s">
        <v>379</v>
      </c>
      <c r="G178" s="214" t="s">
        <v>133</v>
      </c>
      <c r="H178" s="215">
        <v>1</v>
      </c>
      <c r="I178" s="216"/>
      <c r="J178" s="217">
        <f>ROUND(I178*H178,2)</f>
        <v>0</v>
      </c>
      <c r="K178" s="218"/>
      <c r="L178" s="35"/>
      <c r="M178" s="219" t="s">
        <v>1</v>
      </c>
      <c r="N178" s="220" t="s">
        <v>43</v>
      </c>
      <c r="O178" s="69"/>
      <c r="P178" s="221">
        <f>O178*H178</f>
        <v>0</v>
      </c>
      <c r="Q178" s="221">
        <v>0</v>
      </c>
      <c r="R178" s="221">
        <f>Q178*H178</f>
        <v>0</v>
      </c>
      <c r="S178" s="221">
        <v>0</v>
      </c>
      <c r="T178" s="222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223" t="s">
        <v>380</v>
      </c>
      <c r="AT178" s="223" t="s">
        <v>130</v>
      </c>
      <c r="AU178" s="223" t="s">
        <v>85</v>
      </c>
      <c r="AY178" s="14" t="s">
        <v>127</v>
      </c>
      <c r="BE178" s="110">
        <f>IF(N178="základná",J178,0)</f>
        <v>0</v>
      </c>
      <c r="BF178" s="110">
        <f>IF(N178="znížená",J178,0)</f>
        <v>0</v>
      </c>
      <c r="BG178" s="110">
        <f>IF(N178="zákl. prenesená",J178,0)</f>
        <v>0</v>
      </c>
      <c r="BH178" s="110">
        <f>IF(N178="zníž. prenesená",J178,0)</f>
        <v>0</v>
      </c>
      <c r="BI178" s="110">
        <f>IF(N178="nulová",J178,0)</f>
        <v>0</v>
      </c>
      <c r="BJ178" s="14" t="s">
        <v>135</v>
      </c>
      <c r="BK178" s="110">
        <f>ROUND(I178*H178,2)</f>
        <v>0</v>
      </c>
      <c r="BL178" s="14" t="s">
        <v>380</v>
      </c>
      <c r="BM178" s="223" t="s">
        <v>381</v>
      </c>
    </row>
    <row r="179" spans="1:65" s="2" customFormat="1" ht="16.5" customHeight="1">
      <c r="A179" s="32"/>
      <c r="B179" s="33"/>
      <c r="C179" s="211" t="s">
        <v>382</v>
      </c>
      <c r="D179" s="211" t="s">
        <v>130</v>
      </c>
      <c r="E179" s="212" t="s">
        <v>383</v>
      </c>
      <c r="F179" s="213" t="s">
        <v>384</v>
      </c>
      <c r="G179" s="214" t="s">
        <v>133</v>
      </c>
      <c r="H179" s="215">
        <v>1</v>
      </c>
      <c r="I179" s="216"/>
      <c r="J179" s="217">
        <f>ROUND(I179*H179,2)</f>
        <v>0</v>
      </c>
      <c r="K179" s="218"/>
      <c r="L179" s="35"/>
      <c r="M179" s="224" t="s">
        <v>1</v>
      </c>
      <c r="N179" s="225" t="s">
        <v>43</v>
      </c>
      <c r="O179" s="226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223" t="s">
        <v>380</v>
      </c>
      <c r="AT179" s="223" t="s">
        <v>130</v>
      </c>
      <c r="AU179" s="223" t="s">
        <v>85</v>
      </c>
      <c r="AY179" s="14" t="s">
        <v>127</v>
      </c>
      <c r="BE179" s="110">
        <f>IF(N179="základná",J179,0)</f>
        <v>0</v>
      </c>
      <c r="BF179" s="110">
        <f>IF(N179="znížená",J179,0)</f>
        <v>0</v>
      </c>
      <c r="BG179" s="110">
        <f>IF(N179="zákl. prenesená",J179,0)</f>
        <v>0</v>
      </c>
      <c r="BH179" s="110">
        <f>IF(N179="zníž. prenesená",J179,0)</f>
        <v>0</v>
      </c>
      <c r="BI179" s="110">
        <f>IF(N179="nulová",J179,0)</f>
        <v>0</v>
      </c>
      <c r="BJ179" s="14" t="s">
        <v>135</v>
      </c>
      <c r="BK179" s="110">
        <f>ROUND(I179*H179,2)</f>
        <v>0</v>
      </c>
      <c r="BL179" s="14" t="s">
        <v>380</v>
      </c>
      <c r="BM179" s="223" t="s">
        <v>385</v>
      </c>
    </row>
    <row r="180" spans="1:65" s="2" customFormat="1" ht="6.95" customHeight="1">
      <c r="A180" s="32"/>
      <c r="B180" s="52"/>
      <c r="C180" s="53"/>
      <c r="D180" s="53"/>
      <c r="E180" s="53"/>
      <c r="F180" s="53"/>
      <c r="G180" s="53"/>
      <c r="H180" s="53"/>
      <c r="I180" s="160"/>
      <c r="J180" s="53"/>
      <c r="K180" s="53"/>
      <c r="L180" s="35"/>
      <c r="M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</row>
  </sheetData>
  <sheetProtection algorithmName="SHA-512" hashValue="kMahUIX+blco40bJTGB7/veb50y20NBY5GKlDbXIKVRi2wsz4P/1BxOAmJG9ryioysPlhyv9j5NLlVaI5Iz+7A==" saltValue="4nCKkpqY+aKL6O36FwuE4JRHILp538y/ZPby9LOeEyEYb1UvfFHfdeCGb5FTK8LPbqoY2859yvGMRorm75BPHw==" spinCount="100000" sheet="1" objects="1" scenarios="1" formatColumns="0" formatRows="0" autoFilter="0"/>
  <autoFilter ref="C124:K179" xr:uid="{00000000-0009-0000-0000-000002000000}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O-01 - Zateplenie jestvuj...</vt:lpstr>
      <vt:lpstr>O-02 - Úprava vnútorných ...</vt:lpstr>
      <vt:lpstr>'O-01 - Zateplenie jestvuj...'!Názvy_tlače</vt:lpstr>
      <vt:lpstr>'O-02 - Úprava vnútorných ...'!Názvy_tlače</vt:lpstr>
      <vt:lpstr>'Rekapitulácia stavby'!Názvy_tlače</vt:lpstr>
      <vt:lpstr>'O-01 - Zateplenie jestvuj...'!Oblasť_tlače</vt:lpstr>
      <vt:lpstr>'O-02 - Úprava vnútorných 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PC-KRALOVIC\Pavol Královič</dc:creator>
  <cp:lastModifiedBy>Andrea Bušíková</cp:lastModifiedBy>
  <dcterms:created xsi:type="dcterms:W3CDTF">2019-07-19T12:33:28Z</dcterms:created>
  <dcterms:modified xsi:type="dcterms:W3CDTF">2019-08-13T11:51:06Z</dcterms:modified>
</cp:coreProperties>
</file>